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R-DCFP\Redirected$\TownAdministrator\Desktop\FISCAL YEAR\Fiscal Year 2026\"/>
    </mc:Choice>
  </mc:AlternateContent>
  <xr:revisionPtr revIDLastSave="0" documentId="13_ncr:1_{3B2AB43D-A56F-4D33-A93A-FB7192E8B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WEEKLY PAYROLL SHEET" sheetId="1" r:id="rId1"/>
    <sheet name="Dates" sheetId="4" r:id="rId2"/>
    <sheet name="Employees" sheetId="5" r:id="rId3"/>
  </sheets>
  <definedNames>
    <definedName name="_11_Apr">#REF!</definedName>
    <definedName name="_11_Oct">#REF!</definedName>
    <definedName name="_13_Sep">#REF!</definedName>
    <definedName name="_14_Feb">#REF!</definedName>
    <definedName name="_14_Mar">#REF!</definedName>
    <definedName name="_16_Aug">#REF!</definedName>
    <definedName name="_17_Jan">#REF!</definedName>
    <definedName name="_19_Jul">#REF!</definedName>
    <definedName name="_2_Aug">#REF!</definedName>
    <definedName name="_20_Dec">#REF!</definedName>
    <definedName name="_20_Jun">#REF!</definedName>
    <definedName name="_22_Nov">#REF!</definedName>
    <definedName name="_23_May">#REF!</definedName>
    <definedName name="_25_Apr">#REF!</definedName>
    <definedName name="_25_Oct">#REF!</definedName>
    <definedName name="_27_Sep">#REF!</definedName>
    <definedName name="_28_Feb">#REF!</definedName>
    <definedName name="_28_Mar">#REF!</definedName>
    <definedName name="_3_Jan">#REF!</definedName>
    <definedName name="_30_Aug">#REF!</definedName>
    <definedName name="_31_Jan">#REF!</definedName>
    <definedName name="_5_Jul">#REF!</definedName>
    <definedName name="_6_Dec">#REF!</definedName>
    <definedName name="_6_Jun">#REF!</definedName>
    <definedName name="_8_Nov">#REF!</definedName>
    <definedName name="_9_May">#REF!</definedName>
    <definedName name="_xlnm._FilterDatabase" localSheetId="2" hidden="1">Employees!$A$2:$H$2</definedName>
    <definedName name="April_11">#REF!</definedName>
    <definedName name="April_25">#REF!</definedName>
    <definedName name="August_16">#REF!</definedName>
    <definedName name="August_2">#REF!</definedName>
    <definedName name="August_30">#REF!</definedName>
    <definedName name="December_20">#REF!</definedName>
    <definedName name="December_6">#REF!</definedName>
    <definedName name="February_14">#REF!</definedName>
    <definedName name="February_28">#REF!</definedName>
    <definedName name="January_17">#REF!</definedName>
    <definedName name="January_3">#REF!</definedName>
    <definedName name="January_31">#REF!</definedName>
    <definedName name="Jul_5">#REF!</definedName>
    <definedName name="July_19">#REF!</definedName>
    <definedName name="July_5">#REF!</definedName>
    <definedName name="June_20">#REF!</definedName>
    <definedName name="June_6">#REF!</definedName>
    <definedName name="March_14">#REF!</definedName>
    <definedName name="March_28">#REF!</definedName>
    <definedName name="May_23">#REF!</definedName>
    <definedName name="May_9">#REF!</definedName>
    <definedName name="November_22">#REF!</definedName>
    <definedName name="November_8">#REF!</definedName>
    <definedName name="October_11">#REF!</definedName>
    <definedName name="October_25">#REF!</definedName>
    <definedName name="September_13">#REF!</definedName>
    <definedName name="September_2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5" l="1"/>
  <c r="E29" i="4"/>
  <c r="F29" i="4" s="1"/>
  <c r="G29" i="4" s="1"/>
  <c r="E4" i="4"/>
  <c r="C5" i="4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4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A29" i="4"/>
  <c r="A6" i="4"/>
  <c r="A7" i="4" s="1"/>
  <c r="A5" i="4"/>
  <c r="B4" i="4"/>
  <c r="AN3" i="1"/>
  <c r="AF2" i="1"/>
  <c r="I31" i="1"/>
  <c r="I32" i="1"/>
  <c r="E11" i="5"/>
  <c r="E93" i="5"/>
  <c r="E89" i="5"/>
  <c r="A12" i="1"/>
  <c r="A25" i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E86" i="5"/>
  <c r="E24" i="5"/>
  <c r="E25" i="5"/>
  <c r="E26" i="5"/>
  <c r="E28" i="5"/>
  <c r="E29" i="5"/>
  <c r="E30" i="5"/>
  <c r="E31" i="5"/>
  <c r="E32" i="5"/>
  <c r="E33" i="5"/>
  <c r="E34" i="5"/>
  <c r="E35" i="5"/>
  <c r="E36" i="5"/>
  <c r="E37" i="5"/>
  <c r="E38" i="5"/>
  <c r="E39" i="5"/>
  <c r="E23" i="5"/>
  <c r="E10" i="5"/>
  <c r="E12" i="5"/>
  <c r="E13" i="5"/>
  <c r="E14" i="5"/>
  <c r="E15" i="5"/>
  <c r="E16" i="5"/>
  <c r="E17" i="5"/>
  <c r="E18" i="5"/>
  <c r="E19" i="5"/>
  <c r="E20" i="5"/>
  <c r="E21" i="5"/>
  <c r="E22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7" i="5"/>
  <c r="E88" i="5"/>
  <c r="E90" i="5"/>
  <c r="E91" i="5"/>
  <c r="E92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M3" i="1" l="1"/>
  <c r="E3" i="1"/>
  <c r="AB3" i="1"/>
  <c r="AI20" i="1"/>
  <c r="AI7" i="1"/>
  <c r="O7" i="1"/>
  <c r="AD20" i="1"/>
  <c r="T20" i="1"/>
  <c r="E20" i="1"/>
  <c r="Y7" i="1"/>
  <c r="T7" i="1"/>
  <c r="E7" i="1"/>
  <c r="Y20" i="1"/>
  <c r="O20" i="1"/>
  <c r="AD7" i="1"/>
  <c r="J7" i="1"/>
  <c r="J20" i="1"/>
  <c r="F13" i="4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R13" i="4" s="1"/>
  <c r="F14" i="4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F15" i="4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F16" i="4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R16" i="4" s="1"/>
  <c r="F17" i="4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Q17" i="4" s="1"/>
  <c r="R17" i="4" s="1"/>
  <c r="F4" i="4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E5" i="4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E6" i="4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E7" i="4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E8" i="4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s="1"/>
  <c r="R8" i="4" s="1"/>
  <c r="E9" i="4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E10" i="4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E11" i="4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E12" i="4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R12" i="4" s="1"/>
  <c r="E13" i="4"/>
  <c r="E14" i="4"/>
  <c r="E15" i="4"/>
  <c r="E16" i="4"/>
  <c r="E17" i="4"/>
  <c r="E18" i="4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P18" i="4" s="1"/>
  <c r="Q18" i="4" s="1"/>
  <c r="R18" i="4" s="1"/>
  <c r="E19" i="4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E20" i="4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E21" i="4"/>
  <c r="F21" i="4" s="1"/>
  <c r="G21" i="4" s="1"/>
  <c r="H21" i="4" s="1"/>
  <c r="I21" i="4" s="1"/>
  <c r="J21" i="4" s="1"/>
  <c r="K21" i="4" s="1"/>
  <c r="L21" i="4" s="1"/>
  <c r="M21" i="4" s="1"/>
  <c r="N21" i="4" s="1"/>
  <c r="O21" i="4" s="1"/>
  <c r="P21" i="4" s="1"/>
  <c r="Q21" i="4" s="1"/>
  <c r="R21" i="4" s="1"/>
  <c r="E22" i="4"/>
  <c r="F22" i="4" s="1"/>
  <c r="G22" i="4" s="1"/>
  <c r="H22" i="4" s="1"/>
  <c r="I22" i="4" s="1"/>
  <c r="J22" i="4" s="1"/>
  <c r="K22" i="4" s="1"/>
  <c r="L22" i="4" s="1"/>
  <c r="M22" i="4" s="1"/>
  <c r="N22" i="4" s="1"/>
  <c r="O22" i="4" s="1"/>
  <c r="P22" i="4" s="1"/>
  <c r="Q22" i="4" s="1"/>
  <c r="R22" i="4" s="1"/>
  <c r="E23" i="4"/>
  <c r="F23" i="4" s="1"/>
  <c r="G23" i="4" s="1"/>
  <c r="H23" i="4" s="1"/>
  <c r="I23" i="4" s="1"/>
  <c r="J23" i="4" s="1"/>
  <c r="K23" i="4" s="1"/>
  <c r="L23" i="4" s="1"/>
  <c r="M23" i="4" s="1"/>
  <c r="N23" i="4" s="1"/>
  <c r="O23" i="4" s="1"/>
  <c r="P23" i="4" s="1"/>
  <c r="Q23" i="4" s="1"/>
  <c r="R23" i="4" s="1"/>
  <c r="E24" i="4"/>
  <c r="F24" i="4" s="1"/>
  <c r="G24" i="4" s="1"/>
  <c r="H24" i="4" s="1"/>
  <c r="I24" i="4" s="1"/>
  <c r="J24" i="4" s="1"/>
  <c r="K24" i="4" s="1"/>
  <c r="L24" i="4" s="1"/>
  <c r="M24" i="4" s="1"/>
  <c r="N24" i="4" s="1"/>
  <c r="O24" i="4" s="1"/>
  <c r="P24" i="4" s="1"/>
  <c r="Q24" i="4" s="1"/>
  <c r="R24" i="4" s="1"/>
  <c r="E25" i="4"/>
  <c r="F25" i="4" s="1"/>
  <c r="G25" i="4" s="1"/>
  <c r="H25" i="4" s="1"/>
  <c r="I25" i="4" s="1"/>
  <c r="J25" i="4" s="1"/>
  <c r="K25" i="4" s="1"/>
  <c r="L25" i="4" s="1"/>
  <c r="M25" i="4" s="1"/>
  <c r="N25" i="4" s="1"/>
  <c r="O25" i="4" s="1"/>
  <c r="P25" i="4" s="1"/>
  <c r="Q25" i="4" s="1"/>
  <c r="R25" i="4" s="1"/>
  <c r="E26" i="4"/>
  <c r="F26" i="4" s="1"/>
  <c r="G26" i="4" s="1"/>
  <c r="H26" i="4" s="1"/>
  <c r="I26" i="4" s="1"/>
  <c r="J26" i="4" s="1"/>
  <c r="K26" i="4" s="1"/>
  <c r="L26" i="4" s="1"/>
  <c r="M26" i="4" s="1"/>
  <c r="N26" i="4" s="1"/>
  <c r="O26" i="4" s="1"/>
  <c r="P26" i="4" s="1"/>
  <c r="Q26" i="4" s="1"/>
  <c r="R26" i="4" s="1"/>
  <c r="E27" i="4"/>
  <c r="F27" i="4" s="1"/>
  <c r="G27" i="4" s="1"/>
  <c r="H27" i="4" s="1"/>
  <c r="I27" i="4" s="1"/>
  <c r="J27" i="4" s="1"/>
  <c r="K27" i="4" s="1"/>
  <c r="L27" i="4" s="1"/>
  <c r="M27" i="4" s="1"/>
  <c r="N27" i="4" s="1"/>
  <c r="O27" i="4" s="1"/>
  <c r="P27" i="4" s="1"/>
  <c r="Q27" i="4" s="1"/>
  <c r="R27" i="4" s="1"/>
  <c r="E28" i="4"/>
  <c r="F28" i="4" s="1"/>
  <c r="G28" i="4" s="1"/>
  <c r="H28" i="4" s="1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H3" i="4"/>
  <c r="I3" i="4" s="1"/>
  <c r="J3" i="4" s="1"/>
  <c r="K3" i="4" s="1"/>
  <c r="L3" i="4" s="1"/>
  <c r="M3" i="4" s="1"/>
  <c r="N3" i="4" s="1"/>
  <c r="O3" i="4" s="1"/>
  <c r="P3" i="4" s="1"/>
  <c r="Q3" i="4" s="1"/>
  <c r="R3" i="4" s="1"/>
  <c r="I33" i="1"/>
  <c r="E6" i="5"/>
  <c r="E9" i="5"/>
  <c r="AN11" i="1"/>
  <c r="AN12" i="1"/>
  <c r="AN13" i="1"/>
  <c r="AN14" i="1"/>
  <c r="AN15" i="1"/>
  <c r="AN24" i="1"/>
  <c r="AN25" i="1"/>
  <c r="AN26" i="1"/>
  <c r="AN27" i="1"/>
  <c r="AN28" i="1"/>
  <c r="AN23" i="1" l="1"/>
  <c r="AN29" i="1" s="1"/>
  <c r="AN10" i="1"/>
  <c r="AN16" i="1" s="1"/>
  <c r="AC31" i="1"/>
  <c r="A24" i="1"/>
  <c r="A26" i="1"/>
  <c r="A23" i="1"/>
  <c r="A27" i="1"/>
  <c r="A28" i="1"/>
  <c r="A10" i="1"/>
  <c r="A11" i="1"/>
  <c r="A15" i="1"/>
  <c r="A14" i="1"/>
  <c r="A13" i="1"/>
  <c r="N33" i="1"/>
  <c r="F32" i="1" l="1"/>
  <c r="F31" i="1" l="1"/>
  <c r="N31" i="1" s="1"/>
  <c r="A31" i="1"/>
  <c r="A32" i="1"/>
  <c r="N32" i="1" l="1"/>
  <c r="N34" i="1" l="1"/>
</calcChain>
</file>

<file path=xl/sharedStrings.xml><?xml version="1.0" encoding="utf-8"?>
<sst xmlns="http://schemas.openxmlformats.org/spreadsheetml/2006/main" count="1841" uniqueCount="371">
  <si>
    <t>Warrant #</t>
  </si>
  <si>
    <t xml:space="preserve">Warrant Date: </t>
  </si>
  <si>
    <t>From:</t>
  </si>
  <si>
    <t>to</t>
  </si>
  <si>
    <t xml:space="preserve">Job Title: </t>
  </si>
  <si>
    <t>Employee Name:</t>
  </si>
  <si>
    <t>Account Number:</t>
  </si>
  <si>
    <t>WEEK 1</t>
  </si>
  <si>
    <t>Day</t>
  </si>
  <si>
    <t>Date</t>
  </si>
  <si>
    <t>Start Time</t>
  </si>
  <si>
    <t>End Time</t>
  </si>
  <si>
    <t>Regular</t>
  </si>
  <si>
    <t>Vacation</t>
  </si>
  <si>
    <t>Sick Leave</t>
  </si>
  <si>
    <t>Personal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</si>
  <si>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</si>
  <si>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</si>
  <si>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</si>
  <si>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</si>
  <si>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</si>
  <si>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</si>
  <si>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</si>
  <si>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</si>
  <si>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Total for Week 1</t>
  </si>
  <si>
    <t>WEEK 2</t>
  </si>
  <si>
    <t>Total for Week 2</t>
  </si>
  <si>
    <t>Overtime</t>
  </si>
  <si>
    <t>Stipend/Salary</t>
  </si>
  <si>
    <t>Hours</t>
  </si>
  <si>
    <t>Rate</t>
  </si>
  <si>
    <t>Gross</t>
  </si>
  <si>
    <t>Employee Signature:</t>
  </si>
  <si>
    <t>Supervisor's Signature</t>
  </si>
  <si>
    <t>Payroll Supervisor</t>
  </si>
  <si>
    <t>TOTAL</t>
  </si>
  <si>
    <t>Title</t>
  </si>
  <si>
    <t>Name</t>
  </si>
  <si>
    <t>Account</t>
  </si>
  <si>
    <t>Town Clerk</t>
  </si>
  <si>
    <t>Salary</t>
  </si>
  <si>
    <t>Administrative Assistant</t>
  </si>
  <si>
    <t>Park Manager</t>
  </si>
  <si>
    <t>Accountant</t>
  </si>
  <si>
    <t>Board of Health Clerk</t>
  </si>
  <si>
    <t>Town Nurse</t>
  </si>
  <si>
    <t>Transfer Station Attendant</t>
  </si>
  <si>
    <t>Police Chief</t>
  </si>
  <si>
    <t>POLICE- Christopher Hyytinen</t>
  </si>
  <si>
    <t>Police Officer</t>
  </si>
  <si>
    <t>PARK- Emma Poplawski</t>
  </si>
  <si>
    <t>PARK- Nicholas Baker</t>
  </si>
  <si>
    <t>PARK- Sean Clancy</t>
  </si>
  <si>
    <t>PARK- William Cowie</t>
  </si>
  <si>
    <t>PARK- Taylor Loomis</t>
  </si>
  <si>
    <t>LIBRARY- Molly Lane</t>
  </si>
  <si>
    <t>LIBRARY- Abigail Lively</t>
  </si>
  <si>
    <t>LIBRARY- Danielle Larned</t>
  </si>
  <si>
    <t>Library Custodian</t>
  </si>
  <si>
    <t>Library Director</t>
  </si>
  <si>
    <t>DPW- Lance Larned</t>
  </si>
  <si>
    <t>DPW- Kenneth Shippee</t>
  </si>
  <si>
    <t>DPW- Paul Plante</t>
  </si>
  <si>
    <t>DPW- Kyle Shippee</t>
  </si>
  <si>
    <t>Start Date</t>
  </si>
  <si>
    <t>End Date</t>
  </si>
  <si>
    <t>Payroll Date</t>
  </si>
  <si>
    <t>Category1</t>
  </si>
  <si>
    <t>Category2</t>
  </si>
  <si>
    <t>FIRE- Brandon Sprague</t>
  </si>
  <si>
    <t>FIRE- Christie Beaumier</t>
  </si>
  <si>
    <t>FIRE- Danielle Beaumier</t>
  </si>
  <si>
    <t>FIRE- Stephen Fisher</t>
  </si>
  <si>
    <t>FIRE- Paul McLatchy Jr.</t>
  </si>
  <si>
    <t>Firefighter</t>
  </si>
  <si>
    <t>FIRE- Dennis Simmons</t>
  </si>
  <si>
    <t>RESERVED</t>
  </si>
  <si>
    <t>N/A</t>
  </si>
  <si>
    <t>Library Staff</t>
  </si>
  <si>
    <t>Municipal Custodian</t>
  </si>
  <si>
    <t>DPW Superintendent</t>
  </si>
  <si>
    <t>DPW Asst. Superintendent</t>
  </si>
  <si>
    <t>DPW Worker</t>
  </si>
  <si>
    <t>01-192-5100</t>
  </si>
  <si>
    <t>01-145-5100</t>
  </si>
  <si>
    <t>01-135-5100</t>
  </si>
  <si>
    <t>01-124-5100</t>
  </si>
  <si>
    <t>01-123-5100</t>
  </si>
  <si>
    <t>01-141-5102</t>
  </si>
  <si>
    <t>01-161-5100</t>
  </si>
  <si>
    <t>01-421-5119</t>
  </si>
  <si>
    <t>01-421-5118</t>
  </si>
  <si>
    <t>01-220-5186</t>
  </si>
  <si>
    <t>01-512-5140</t>
  </si>
  <si>
    <t>01-512-5142</t>
  </si>
  <si>
    <t>01-512-5143</t>
  </si>
  <si>
    <t>01-610-5147</t>
  </si>
  <si>
    <t>01-610-5146</t>
  </si>
  <si>
    <t>01-630-5150</t>
  </si>
  <si>
    <t>01-630-5149</t>
  </si>
  <si>
    <t>01-210-5123</t>
  </si>
  <si>
    <t>HEALTH- Robert Beaumier</t>
  </si>
  <si>
    <t>Transfer Station Attendant, Relief</t>
  </si>
  <si>
    <t>POLICE- Julie Shippee (Detail)</t>
  </si>
  <si>
    <t>POLICE- Christopher Hyytinen (Detail)</t>
  </si>
  <si>
    <t>POLICE- Francis Noyes (Detail)</t>
  </si>
  <si>
    <t>Detail Rate</t>
  </si>
  <si>
    <t>89-000-2110</t>
  </si>
  <si>
    <t>Police Detail</t>
  </si>
  <si>
    <t>Senior Firefighter</t>
  </si>
  <si>
    <t>Deputy Fire Chief</t>
  </si>
  <si>
    <t>FIRE- Julie Shippee</t>
  </si>
  <si>
    <t>EMS Responder</t>
  </si>
  <si>
    <t>FIRE- Robert Beaumier</t>
  </si>
  <si>
    <t>Multiple</t>
  </si>
  <si>
    <t>Fire Chief &amp; First Responder</t>
  </si>
  <si>
    <t>Chief Hours</t>
  </si>
  <si>
    <t>SCHOOL- Kimberly Celli</t>
  </si>
  <si>
    <t>SCHOOL- Wendy Norcross</t>
  </si>
  <si>
    <t>SCHOOL- Molly Lane</t>
  </si>
  <si>
    <t>Librarian</t>
  </si>
  <si>
    <t>Cafeteria Assistant</t>
  </si>
  <si>
    <t>Substitute Teacher</t>
  </si>
  <si>
    <t>Days</t>
  </si>
  <si>
    <t>SCHOOL- Roberta Baker</t>
  </si>
  <si>
    <t>Spanish Teacher</t>
  </si>
  <si>
    <t>SCHOOL- Kent Brenneck</t>
  </si>
  <si>
    <t>Classroom Teacher</t>
  </si>
  <si>
    <t>SCHOOL- Thomas Crean</t>
  </si>
  <si>
    <t>Music Teacher</t>
  </si>
  <si>
    <t>SCHOOL- Hannah French</t>
  </si>
  <si>
    <t>SCHOOL- Barbara Griffin</t>
  </si>
  <si>
    <t>School Nurse</t>
  </si>
  <si>
    <t>SCHOOL- Kara Kitchen</t>
  </si>
  <si>
    <t>SCHOOL- William Knittle</t>
  </si>
  <si>
    <t>Principal</t>
  </si>
  <si>
    <t>SCHOOL- Laurie Laffond</t>
  </si>
  <si>
    <t>Secretary</t>
  </si>
  <si>
    <t>Minutes</t>
  </si>
  <si>
    <t>SCHOOL- Kerri McLatchy</t>
  </si>
  <si>
    <t>Special Education Teacher</t>
  </si>
  <si>
    <t>SCHOOL- Claudine Poplawski</t>
  </si>
  <si>
    <t>SCHOOL- Patricia Tierney</t>
  </si>
  <si>
    <t>SCHOOL- Mary Stafford</t>
  </si>
  <si>
    <t>DPW- Edwin Palmer</t>
  </si>
  <si>
    <t>Roadside Helper</t>
  </si>
  <si>
    <t>01-422-5841</t>
  </si>
  <si>
    <t>CLICK HERE TO CHANGE NAME</t>
  </si>
  <si>
    <t>Will Update When Name Changed</t>
  </si>
  <si>
    <t>Updates</t>
  </si>
  <si>
    <t>DPW- Robert Beaumier</t>
  </si>
  <si>
    <t>Spare Winter Driver</t>
  </si>
  <si>
    <t>Classroom Para</t>
  </si>
  <si>
    <t>ASSESSORS- Christine Bailey</t>
  </si>
  <si>
    <t>SCHOOL- James Bleau</t>
  </si>
  <si>
    <t>School Custodian</t>
  </si>
  <si>
    <t>01-300-5100</t>
  </si>
  <si>
    <t>PARK- Weston Den Ouden</t>
  </si>
  <si>
    <t>PARK- Cameron Compo</t>
  </si>
  <si>
    <t>Lifeguard</t>
  </si>
  <si>
    <t>PARK- Michael Harrison</t>
  </si>
  <si>
    <t>NOTES</t>
  </si>
  <si>
    <t>*This position is paid:</t>
  </si>
  <si>
    <t>hours per holiday.</t>
  </si>
  <si>
    <t>Category3</t>
  </si>
  <si>
    <t>Category4</t>
  </si>
  <si>
    <t>Category5</t>
  </si>
  <si>
    <t>Category6</t>
  </si>
  <si>
    <t>Holiday Hours</t>
  </si>
  <si>
    <t>Holiday*</t>
  </si>
  <si>
    <t>CHANGE THIS</t>
  </si>
  <si>
    <t>Will Update</t>
  </si>
  <si>
    <t>Weekend</t>
  </si>
  <si>
    <t>PARK- Griffin Speck</t>
  </si>
  <si>
    <t>Gym Attendant</t>
  </si>
  <si>
    <t xml:space="preserve">SCHOOL- Heidi Dugal </t>
  </si>
  <si>
    <t>SCHOOL- Lydia Brisson</t>
  </si>
  <si>
    <t>HEALTH- Michael Denson</t>
  </si>
  <si>
    <t>Secretary - Minutes</t>
  </si>
  <si>
    <t>ADMIN- Susan Williams(12pp/year)</t>
  </si>
  <si>
    <t>Goal Post Editor</t>
  </si>
  <si>
    <t>01-125-5100</t>
  </si>
  <si>
    <t>Police Training</t>
  </si>
  <si>
    <t>01-210-5126</t>
  </si>
  <si>
    <t>Training Rate</t>
  </si>
  <si>
    <t>DPW- Levin Hardison, sub</t>
  </si>
  <si>
    <t>BOH - Snow Removal</t>
  </si>
  <si>
    <t>01-512-5145</t>
  </si>
  <si>
    <t>SCHOOL- William Strader aka(Bill)</t>
  </si>
  <si>
    <t>LIBRARY- Deborah Lively</t>
  </si>
  <si>
    <t>HEALTH- Dawn Valitsky-Beamier</t>
  </si>
  <si>
    <t>HEALTH- Christine A. Bailey</t>
  </si>
  <si>
    <t>SCHOOL- Riana Crystal Pizzi</t>
  </si>
  <si>
    <t>HEALTH- Robert Beaumier (Snow)</t>
  </si>
  <si>
    <t>Hourly/Day</t>
  </si>
  <si>
    <t>SCHOOL- Cynthia Fand</t>
  </si>
  <si>
    <t>PARK- Lively, Deborah</t>
  </si>
  <si>
    <t>SCHOOL- Phillip Bragdon</t>
  </si>
  <si>
    <t>HEALTH- Rachel Lewis</t>
  </si>
  <si>
    <t>ADMIN- Julie Shippee</t>
  </si>
  <si>
    <t>Municipal Custodian - Substitute</t>
  </si>
  <si>
    <t>REC DIRECTOR</t>
  </si>
  <si>
    <t>Treasurer/Tax Collector</t>
  </si>
  <si>
    <t>AR CLASS 3</t>
  </si>
  <si>
    <t>PARK- Addison Loomis</t>
  </si>
  <si>
    <t>AR CLASS 4</t>
  </si>
  <si>
    <t>PARK- Noah Sprague</t>
  </si>
  <si>
    <t>AR CLASS 1</t>
  </si>
  <si>
    <t>AR CLASS</t>
  </si>
  <si>
    <t>PARK- Maggie Danek</t>
  </si>
  <si>
    <t>PARK- Reese Danek</t>
  </si>
  <si>
    <t>PARK- Preston Duval</t>
  </si>
  <si>
    <t>PARK- Ashalyn Duval</t>
  </si>
  <si>
    <t>Summer Rate</t>
  </si>
  <si>
    <t>Response</t>
  </si>
  <si>
    <t>FIRE- Chandler Platek</t>
  </si>
  <si>
    <t xml:space="preserve">POLICE- Francis Noyes </t>
  </si>
  <si>
    <t>ADMIN- Brooke Shulda</t>
  </si>
  <si>
    <t>SCHOOL- Kelly Phillips</t>
  </si>
  <si>
    <t>Cafeteria - Manager</t>
  </si>
  <si>
    <t>SCHOOL- Emma Poplawski</t>
  </si>
  <si>
    <t>SCHOOL- Jessica Gibb-Burrsma</t>
  </si>
  <si>
    <t>SCHOOL- Griffin, Barbara</t>
  </si>
  <si>
    <t>SCHOOL- Rosselli, Debra</t>
  </si>
  <si>
    <t>Assistant Town Clerk</t>
  </si>
  <si>
    <t>01-161-5101</t>
  </si>
  <si>
    <t>Quarterly</t>
  </si>
  <si>
    <t>FIRE- Vacant</t>
  </si>
  <si>
    <t>HEALTH- Vacant</t>
  </si>
  <si>
    <t xml:space="preserve">Board of Health  </t>
  </si>
  <si>
    <t>Library Custodian - Relief</t>
  </si>
  <si>
    <t>PARK- Vacant</t>
  </si>
  <si>
    <t>POLICE- Vacant</t>
  </si>
  <si>
    <t>Substitute School Nurse</t>
  </si>
  <si>
    <t>Election Teller</t>
  </si>
  <si>
    <t>01-161-5167</t>
  </si>
  <si>
    <t>ELECTION- Dana Williams</t>
  </si>
  <si>
    <t>ELECTION- Douglas Wilson</t>
  </si>
  <si>
    <t>ELECTION- Daniel Wessman</t>
  </si>
  <si>
    <t>ELECTION- Lauren Werner Clerk</t>
  </si>
  <si>
    <t>ELECTION- Loretta Dionne Teller/Clerk</t>
  </si>
  <si>
    <t>ELECTION- Paul McLatchy Jr.</t>
  </si>
  <si>
    <t>ELECTION- Susan Tomlinson</t>
  </si>
  <si>
    <t>ELECTION- Susan Williams</t>
  </si>
  <si>
    <t>ELECTION- Henry Dandeneau Constable</t>
  </si>
  <si>
    <t>ELECTION- Ramon Sanchez Warden</t>
  </si>
  <si>
    <t>ELECTION- Robert Beaumier Contstable</t>
  </si>
  <si>
    <t>ELECTION- Christine Bailey Teller</t>
  </si>
  <si>
    <t>ELECTION- Barbara Roche</t>
  </si>
  <si>
    <t>ELECTION- McLatchy, Kerri</t>
  </si>
  <si>
    <t>ELECTION- Danek Burke, Lisa</t>
  </si>
  <si>
    <t>ELECTION- Sprague, Brittani</t>
  </si>
  <si>
    <t>ELECTION- McLatchy III, Paul TC</t>
  </si>
  <si>
    <t>Registrar</t>
  </si>
  <si>
    <t>01-161-5166</t>
  </si>
  <si>
    <t>Selectboard Stipend</t>
  </si>
  <si>
    <t>01-122-5100</t>
  </si>
  <si>
    <t>TOWN OFFICIAL- Edward Silva</t>
  </si>
  <si>
    <t>TOWN OFFICIAL- Semanie, Joanne SB</t>
  </si>
  <si>
    <t>TOWN OFFICIAL- Charles Sokol</t>
  </si>
  <si>
    <t>Assessors Stipend</t>
  </si>
  <si>
    <t>01-141-5100</t>
  </si>
  <si>
    <t>TOWN OFFICIAL- Butzke Herbert</t>
  </si>
  <si>
    <t>TOWN OFFICIAL- Miller Ellen</t>
  </si>
  <si>
    <t>TOWN OFFICIAL- Williams Fredrick</t>
  </si>
  <si>
    <t>TOWN OFFICIAL- Annear Dennis EM</t>
  </si>
  <si>
    <t>Emergency Management</t>
  </si>
  <si>
    <t>01-220-5121</t>
  </si>
  <si>
    <t>TOWN OFFICIAL- Zavotka Susan</t>
  </si>
  <si>
    <t>School Committee</t>
  </si>
  <si>
    <t>01-300-5190</t>
  </si>
  <si>
    <t>TOWN OFFICIAL- Paige Mary</t>
  </si>
  <si>
    <t>TOWN OFFICIAL- Crowningshield Matthew</t>
  </si>
  <si>
    <t>Board of Health</t>
  </si>
  <si>
    <t>01-512-5141</t>
  </si>
  <si>
    <t>TOWN OFFICIAL- Poplawski Daniel</t>
  </si>
  <si>
    <t>TOWN OFFICIAL- Herbert Butzke</t>
  </si>
  <si>
    <t>TOWN OFFICIAL- Dvore David</t>
  </si>
  <si>
    <t>MLP Manager</t>
  </si>
  <si>
    <t>TOWN OFFICIAL- Clancy Robert</t>
  </si>
  <si>
    <t>Moderator</t>
  </si>
  <si>
    <t>01-114-5100</t>
  </si>
  <si>
    <t>Yearly</t>
  </si>
  <si>
    <t>TOWN OFFICIAL- Dandeneau Henry CONS</t>
  </si>
  <si>
    <t>Constable</t>
  </si>
  <si>
    <t>01-210-5124</t>
  </si>
  <si>
    <t>TOWN OFFICIAL- Sanchez, Ramon RAC</t>
  </si>
  <si>
    <t>Regional Animal Control</t>
  </si>
  <si>
    <t>01-292-5138</t>
  </si>
  <si>
    <t>TOWN OFFICIAL- Sanchez Ramon ACO</t>
  </si>
  <si>
    <t>Animal Control Officers</t>
  </si>
  <si>
    <t>01-292-5135</t>
  </si>
  <si>
    <t>TOWN OFFICIAL- Henry Dandeneau ACO</t>
  </si>
  <si>
    <t>ACO Relief Officer</t>
  </si>
  <si>
    <t>01-292-5136</t>
  </si>
  <si>
    <t>TOWN OFFICIAL- Sanchez Ramon AI</t>
  </si>
  <si>
    <t>Animal Inspector</t>
  </si>
  <si>
    <t>SCHOOL- Samantha Howe</t>
  </si>
  <si>
    <t>Substitue Para</t>
  </si>
  <si>
    <t>Ber/Snow</t>
  </si>
  <si>
    <t>Bereavement</t>
  </si>
  <si>
    <t>Snow</t>
  </si>
  <si>
    <t>SCHOOL- Laurie Pike</t>
  </si>
  <si>
    <t>Reading Support Specialist</t>
  </si>
  <si>
    <t>ADMIN- Sprague, Brandon</t>
  </si>
  <si>
    <t>Municipal Custodian - Shoveling</t>
  </si>
  <si>
    <t>01-424-5100</t>
  </si>
  <si>
    <t>POLICE- Christopher Hyytinen (Training)</t>
  </si>
  <si>
    <t>POLICE- Francis Noyes (Training)</t>
  </si>
  <si>
    <t>POLICE- Melinda Herzig (Detail)</t>
  </si>
  <si>
    <t>PARK- James Harrison</t>
  </si>
  <si>
    <t xml:space="preserve">PARK- Joshua Lively </t>
  </si>
  <si>
    <t>AR Class 4</t>
  </si>
  <si>
    <t>CLERK - Kevin Balawick</t>
  </si>
  <si>
    <t>HEALTH- James W. Lively</t>
  </si>
  <si>
    <t>TOWN OFFICIAL- Atwood, Kathy</t>
  </si>
  <si>
    <t>ADMIN-  Ben Gelb</t>
  </si>
  <si>
    <t>PARK- Jackson Tower</t>
  </si>
  <si>
    <t>Rec Camp Director</t>
  </si>
  <si>
    <t>??</t>
  </si>
  <si>
    <t>PARK- Joey Calhoun</t>
  </si>
  <si>
    <t>PARK- Laura Graziano</t>
  </si>
  <si>
    <t>PARK- Laney Celli</t>
  </si>
  <si>
    <t>Rec Camp Assistant</t>
  </si>
  <si>
    <t>ADMIN- FERGUSON, GERARD</t>
  </si>
  <si>
    <t>Building Maintinance Coordinator</t>
  </si>
  <si>
    <t>PARK- Emma French</t>
  </si>
  <si>
    <t>ADMIN- Donna Butzke</t>
  </si>
  <si>
    <t>SCHOOL- Darlene Upton</t>
  </si>
  <si>
    <t>ABA Para</t>
  </si>
  <si>
    <t>LIBRARY- Caitlyn Semanie</t>
  </si>
  <si>
    <t>ASST. TOWN CLERK - Christine Bailey</t>
  </si>
  <si>
    <t>SCHOOL- Sprague, Brittani</t>
  </si>
  <si>
    <t>Sub</t>
  </si>
  <si>
    <t>PE</t>
  </si>
  <si>
    <t>01-630-5120</t>
  </si>
  <si>
    <t>ADMIN- Amanda Yelle</t>
  </si>
  <si>
    <t>LIBRARY- Donna Butzke</t>
  </si>
  <si>
    <t>ADMIN- Angela Garrity</t>
  </si>
  <si>
    <t>Town Administrator</t>
  </si>
  <si>
    <t>POLICE- Julie Shippee (Admin)</t>
  </si>
  <si>
    <t>Police/Fire Admin</t>
  </si>
  <si>
    <t>?</t>
  </si>
  <si>
    <t>FIRE- Ben Gelb</t>
  </si>
  <si>
    <t>FIRE- Dennis Annear (Response)</t>
  </si>
  <si>
    <t>Interim Park Manager</t>
  </si>
  <si>
    <t>LIBRARY- Yelle, Amanda</t>
  </si>
  <si>
    <t>Community</t>
  </si>
  <si>
    <t>PARK- Briel Gibson</t>
  </si>
  <si>
    <t>SCHOOL- Alexis Vachereau</t>
  </si>
  <si>
    <t>SCHOOL- Katherin Merselis</t>
  </si>
  <si>
    <t>POLICE- Christopher Hyytinen (CSO)</t>
  </si>
  <si>
    <t>CSO Rate</t>
  </si>
  <si>
    <t>POLICE- Francis Noyes (CSO)</t>
  </si>
  <si>
    <t>FIRE- Gary Singley</t>
  </si>
  <si>
    <t>ADMIN-  Sue Vight</t>
  </si>
  <si>
    <t>Records Management</t>
  </si>
  <si>
    <t>01-123-5110</t>
  </si>
  <si>
    <t>Town of Rowe - Payroll Worksheet, FY 2026</t>
  </si>
  <si>
    <t>FIRE- Stephen</t>
  </si>
  <si>
    <t>*8:00am</t>
  </si>
  <si>
    <t>9:00am</t>
  </si>
  <si>
    <t>8:30am</t>
  </si>
  <si>
    <t>8:15am</t>
  </si>
  <si>
    <t>4:15pm</t>
  </si>
  <si>
    <t>7:30am</t>
  </si>
  <si>
    <t>4:30pm</t>
  </si>
  <si>
    <t>7:00a-8:00a</t>
  </si>
  <si>
    <t>11:00a-5:00p</t>
  </si>
  <si>
    <t>7:00am</t>
  </si>
  <si>
    <t>5:00pm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</si>
</sst>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.5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u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lightTrellis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3" borderId="0" applyNumberFormat="0" applyBorder="0" applyAlignment="0" applyProtection="0"/>
  </cellStyleXfs>
  <cellXfs count="90">
    <xf numFmtId="0" fontId="0" fillId="0" borderId="0" xfId="0"/>
    <xf numFmtId="164" fontId="1" fillId="0" borderId="1" xfId="0" applyNumberFormat="1" applyFont="1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5" fillId="0" borderId="0" xfId="0" applyFont="1"/>
    <xf numFmtId="16" fontId="0" fillId="0" borderId="0" xfId="0" applyNumberFormat="1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49" fontId="0" fillId="12" borderId="0" xfId="0" applyNumberFormat="1" applyFill="1"/>
    <xf numFmtId="165" fontId="0" fillId="0" borderId="0" xfId="0" applyNumberFormat="1"/>
    <xf numFmtId="165" fontId="9" fillId="0" borderId="0" xfId="0" applyNumberFormat="1" applyFont="1" applyAlignment="1">
      <alignment horizontal="center"/>
    </xf>
    <xf numFmtId="0" fontId="0" fillId="14" borderId="0" xfId="0" applyFill="1"/>
    <xf numFmtId="0" fontId="0" fillId="15" borderId="0" xfId="0" applyFill="1"/>
    <xf numFmtId="0" fontId="0" fillId="7" borderId="2" xfId="0" applyFill="1" applyBorder="1"/>
    <xf numFmtId="165" fontId="0" fillId="16" borderId="0" xfId="0" applyNumberFormat="1" applyFill="1" applyAlignment="1">
      <alignment horizontal="center"/>
    </xf>
    <xf numFmtId="165" fontId="0" fillId="17" borderId="0" xfId="0" applyNumberForma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>
      <alignment horizontal="left"/>
    </xf>
    <xf numFmtId="165" fontId="8" fillId="13" borderId="2" xfId="1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8" fillId="13" borderId="2" xfId="1" applyBorder="1" applyAlignment="1">
      <alignment horizontal="center"/>
    </xf>
    <xf numFmtId="2" fontId="1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2" borderId="3" xfId="0" applyFont="1" applyFill="1" applyBorder="1"/>
    <xf numFmtId="0" fontId="1" fillId="0" borderId="22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164" fontId="1" fillId="0" borderId="2" xfId="0" applyNumberFormat="1" applyFont="1" applyBorder="1" applyAlignment="1">
      <alignment horizontal="center"/>
    </xf>
    <xf numFmtId="20" fontId="1" fillId="0" borderId="11" xfId="0" applyNumberFormat="1" applyFont="1" applyBorder="1" applyAlignment="1" applyProtection="1">
      <alignment horizontal="left"/>
      <protection locked="0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shrinkToFit="1"/>
    </xf>
    <xf numFmtId="164" fontId="6" fillId="0" borderId="1" xfId="0" applyNumberFormat="1" applyFont="1" applyBorder="1" applyAlignment="1">
      <alignment horizontal="center" shrinkToFit="1"/>
    </xf>
    <xf numFmtId="164" fontId="6" fillId="0" borderId="1" xfId="0" applyNumberFormat="1" applyFont="1" applyBorder="1" applyAlignment="1" applyProtection="1">
      <alignment horizontal="center" shrinkToFit="1"/>
      <protection locked="0"/>
    </xf>
    <xf numFmtId="0" fontId="1" fillId="0" borderId="1" xfId="0" applyFont="1" applyBorder="1" applyAlignment="1">
      <alignment horizontal="center" shrinkToFit="1"/>
    </xf>
    <xf numFmtId="0" fontId="2" fillId="0" borderId="0" xfId="0" applyFont="1" applyAlignment="1" applyProtection="1">
      <alignment horizontal="left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40"/>
  <sheetViews>
    <sheetView tabSelected="1" topLeftCell="A5" zoomScale="115" zoomScaleNormal="115" workbookViewId="0">
      <selection activeCell="T11" sqref="T11:X11"/>
    </sheetView>
  </sheetViews>
  <sheetFormatPr defaultColWidth="2.7109375" defaultRowHeight="15.75" x14ac:dyDescent="0.25"/>
  <cols>
    <col min="1" max="3" width="2.7109375" style="2"/>
    <col min="4" max="4" width="2.7109375" style="2" customWidth="1"/>
    <col min="5" max="5" width="2.7109375" style="2"/>
    <col min="6" max="6" width="2.7109375" style="2" customWidth="1"/>
    <col min="7" max="7" width="2.7109375" style="2"/>
    <col min="8" max="9" width="2.7109375" style="2" customWidth="1"/>
    <col min="10" max="13" width="2.7109375" style="2"/>
    <col min="14" max="14" width="2.7109375" style="2" customWidth="1"/>
    <col min="15" max="18" width="2.7109375" style="2"/>
    <col min="19" max="19" width="2.7109375" style="2" customWidth="1"/>
    <col min="20" max="23" width="2.7109375" style="2"/>
    <col min="24" max="24" width="2.7109375" style="2" customWidth="1"/>
    <col min="25" max="16384" width="2.7109375" style="2"/>
  </cols>
  <sheetData>
    <row r="1" spans="1:44" x14ac:dyDescent="0.25">
      <c r="A1" s="72" t="s">
        <v>358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</row>
    <row r="2" spans="1:44" x14ac:dyDescent="0.25">
      <c r="A2" s="82" t="s">
        <v>5</v>
      </c>
      <c r="B2" s="82"/>
      <c r="C2" s="82"/>
      <c r="D2" s="82"/>
      <c r="E2" s="82"/>
      <c r="F2" s="82"/>
      <c r="G2" s="89" t="s">
        <v>217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AB2" s="82" t="s">
        <v>4</v>
      </c>
      <c r="AC2" s="82"/>
      <c r="AD2" s="82"/>
      <c r="AE2" s="82"/>
      <c r="AF2" s="81" t="str">
        <f>VLOOKUP(G2,Employees!A2:H176,2,FALSE)</f>
        <v>Town Administrator</v>
      </c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</row>
    <row r="3" spans="1:44" ht="16.5" thickBot="1" x14ac:dyDescent="0.3">
      <c r="A3" s="84" t="s">
        <v>0</v>
      </c>
      <c r="B3" s="84"/>
      <c r="C3" s="84"/>
      <c r="D3" s="84"/>
      <c r="E3" s="85">
        <f>VLOOKUP(V3,Dates!A2:D28,4,FALSE)</f>
        <v>1</v>
      </c>
      <c r="F3" s="85"/>
      <c r="G3" s="3"/>
      <c r="H3" s="3" t="s">
        <v>1</v>
      </c>
      <c r="I3" s="3"/>
      <c r="J3" s="3"/>
      <c r="K3" s="3"/>
      <c r="L3" s="3"/>
      <c r="M3" s="86">
        <f>VLOOKUP(V3,Dates!A2:R28,3,FALSE)</f>
        <v>45856</v>
      </c>
      <c r="N3" s="86"/>
      <c r="O3" s="86"/>
      <c r="P3" s="86"/>
      <c r="Q3" s="1"/>
      <c r="R3" s="3"/>
      <c r="S3" s="83" t="s">
        <v>2</v>
      </c>
      <c r="T3" s="83"/>
      <c r="U3" s="83"/>
      <c r="V3" s="87">
        <v>45839</v>
      </c>
      <c r="W3" s="87"/>
      <c r="X3" s="87"/>
      <c r="Y3" s="87"/>
      <c r="Z3" s="83" t="s">
        <v>3</v>
      </c>
      <c r="AA3" s="83"/>
      <c r="AB3" s="86">
        <f>VLOOKUP(V3,Dates!A2:R28,2,FALSE)</f>
        <v>45850</v>
      </c>
      <c r="AC3" s="86"/>
      <c r="AD3" s="86"/>
      <c r="AE3" s="86"/>
      <c r="AF3" s="3"/>
      <c r="AG3" s="3"/>
      <c r="AH3" s="83" t="s">
        <v>6</v>
      </c>
      <c r="AI3" s="83"/>
      <c r="AJ3" s="83"/>
      <c r="AK3" s="83"/>
      <c r="AL3" s="83"/>
      <c r="AM3" s="83"/>
      <c r="AN3" s="88" t="str">
        <f>VLOOKUP(G2,Employees!A2:H176,3,FALSE)</f>
        <v>01-124-5100</v>
      </c>
      <c r="AO3" s="88"/>
      <c r="AP3" s="88"/>
      <c r="AQ3" s="88"/>
      <c r="AR3" s="88"/>
    </row>
    <row r="4" spans="1:44" ht="4.5" customHeight="1" x14ac:dyDescent="0.25"/>
    <row r="5" spans="1:44" x14ac:dyDescent="0.25">
      <c r="A5" s="53" t="s">
        <v>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</row>
    <row r="6" spans="1:44" x14ac:dyDescent="0.25">
      <c r="A6" s="45" t="s">
        <v>8</v>
      </c>
      <c r="B6" s="45"/>
      <c r="C6" s="45"/>
      <c r="D6" s="45"/>
      <c r="E6" s="53" t="s">
        <v>16</v>
      </c>
      <c r="F6" s="53"/>
      <c r="G6" s="53"/>
      <c r="H6" s="53"/>
      <c r="I6" s="53"/>
      <c r="J6" s="53" t="s">
        <v>17</v>
      </c>
      <c r="K6" s="53"/>
      <c r="L6" s="53"/>
      <c r="M6" s="53"/>
      <c r="N6" s="53"/>
      <c r="O6" s="53" t="s">
        <v>18</v>
      </c>
      <c r="P6" s="53"/>
      <c r="Q6" s="53"/>
      <c r="R6" s="53"/>
      <c r="S6" s="53"/>
      <c r="T6" s="53" t="s">
        <v>19</v>
      </c>
      <c r="U6" s="53"/>
      <c r="V6" s="53"/>
      <c r="W6" s="53"/>
      <c r="X6" s="53"/>
      <c r="Y6" s="53" t="s">
        <v>20</v>
      </c>
      <c r="Z6" s="53"/>
      <c r="AA6" s="53"/>
      <c r="AB6" s="53"/>
      <c r="AC6" s="53"/>
      <c r="AD6" s="53" t="s">
        <v>21</v>
      </c>
      <c r="AE6" s="53"/>
      <c r="AF6" s="53"/>
      <c r="AG6" s="53"/>
      <c r="AH6" s="53"/>
      <c r="AI6" s="53" t="s">
        <v>22</v>
      </c>
      <c r="AJ6" s="53"/>
      <c r="AK6" s="53"/>
      <c r="AL6" s="53"/>
      <c r="AM6" s="53"/>
      <c r="AN6" s="53" t="s">
        <v>23</v>
      </c>
      <c r="AO6" s="53"/>
      <c r="AP6" s="53"/>
      <c r="AQ6" s="53"/>
      <c r="AR6" s="53"/>
    </row>
    <row r="7" spans="1:44" x14ac:dyDescent="0.25">
      <c r="A7" s="45" t="s">
        <v>9</v>
      </c>
      <c r="B7" s="45"/>
      <c r="C7" s="45"/>
      <c r="D7" s="45"/>
      <c r="E7" s="74">
        <f>VLOOKUP(V3,Dates!A3:R28,5,FALSE)</f>
        <v>0</v>
      </c>
      <c r="F7" s="74"/>
      <c r="G7" s="74"/>
      <c r="H7" s="74"/>
      <c r="I7" s="74"/>
      <c r="J7" s="74">
        <f>VLOOKUP(V3,Dates!A3:R28,6,FALSE)</f>
        <v>0</v>
      </c>
      <c r="K7" s="74"/>
      <c r="L7" s="74"/>
      <c r="M7" s="74"/>
      <c r="N7" s="74"/>
      <c r="O7" s="74">
        <f>VLOOKUP(V3,Dates!A3:R28,7,FALSE)</f>
        <v>45839</v>
      </c>
      <c r="P7" s="74"/>
      <c r="Q7" s="74"/>
      <c r="R7" s="74"/>
      <c r="S7" s="74"/>
      <c r="T7" s="74">
        <f>VLOOKUP(V3,Dates!A3:R28,8,FALSE)</f>
        <v>45840</v>
      </c>
      <c r="U7" s="74"/>
      <c r="V7" s="74"/>
      <c r="W7" s="74"/>
      <c r="X7" s="74"/>
      <c r="Y7" s="74">
        <f>VLOOKUP(V3,Dates!A3:R28,9,FALSE)</f>
        <v>45841</v>
      </c>
      <c r="Z7" s="74"/>
      <c r="AA7" s="74"/>
      <c r="AB7" s="74"/>
      <c r="AC7" s="74"/>
      <c r="AD7" s="74">
        <f>VLOOKUP(V3,Dates!A3:R28,10,FALSE)</f>
        <v>45842</v>
      </c>
      <c r="AE7" s="74"/>
      <c r="AF7" s="74"/>
      <c r="AG7" s="74"/>
      <c r="AH7" s="74"/>
      <c r="AI7" s="74">
        <f>VLOOKUP(V3,Dates!A3:R28,11,FALSE)</f>
        <v>45843</v>
      </c>
      <c r="AJ7" s="74"/>
      <c r="AK7" s="74"/>
      <c r="AL7" s="74"/>
      <c r="AM7" s="74"/>
      <c r="AN7" s="77"/>
      <c r="AO7" s="77"/>
      <c r="AP7" s="77"/>
      <c r="AQ7" s="77"/>
      <c r="AR7" s="77"/>
    </row>
    <row r="8" spans="1:44" x14ac:dyDescent="0.25">
      <c r="A8" s="45" t="s">
        <v>10</v>
      </c>
      <c r="B8" s="45"/>
      <c r="C8" s="45"/>
      <c r="D8" s="45"/>
      <c r="E8" s="47" t="s">
        <v>360</v>
      </c>
      <c r="F8" s="48"/>
      <c r="G8" s="48"/>
      <c r="H8" s="48"/>
      <c r="I8" s="49"/>
      <c r="J8" s="47" t="s">
        <v>363</v>
      </c>
      <c r="K8" s="48"/>
      <c r="L8" s="48"/>
      <c r="M8" s="48"/>
      <c r="N8" s="49"/>
      <c r="O8" s="47" t="s">
        <v>367</v>
      </c>
      <c r="P8" s="48"/>
      <c r="Q8" s="48"/>
      <c r="R8" s="48"/>
      <c r="S8" s="49"/>
      <c r="T8" s="47" t="s">
        <v>369</v>
      </c>
      <c r="U8" s="48"/>
      <c r="V8" s="48"/>
      <c r="W8" s="48"/>
      <c r="X8" s="49"/>
      <c r="Y8" s="47" t="s">
        <v>360</v>
      </c>
      <c r="Z8" s="48"/>
      <c r="AA8" s="48"/>
      <c r="AB8" s="48"/>
      <c r="AC8" s="49"/>
      <c r="AD8" s="47"/>
      <c r="AE8" s="48"/>
      <c r="AF8" s="48"/>
      <c r="AG8" s="48"/>
      <c r="AH8" s="49"/>
      <c r="AI8" s="47"/>
      <c r="AJ8" s="48"/>
      <c r="AK8" s="48"/>
      <c r="AL8" s="48"/>
      <c r="AM8" s="49"/>
      <c r="AN8" s="77"/>
      <c r="AO8" s="77"/>
      <c r="AP8" s="77"/>
      <c r="AQ8" s="77"/>
      <c r="AR8" s="77"/>
    </row>
    <row r="9" spans="1:44" ht="16.5" thickBot="1" x14ac:dyDescent="0.3">
      <c r="A9" s="66" t="s">
        <v>11</v>
      </c>
      <c r="B9" s="66"/>
      <c r="C9" s="66"/>
      <c r="D9" s="66"/>
      <c r="E9" s="68" t="s">
        <v>362</v>
      </c>
      <c r="F9" s="69"/>
      <c r="G9" s="69"/>
      <c r="H9" s="69"/>
      <c r="I9" s="70"/>
      <c r="J9" s="68" t="s">
        <v>364</v>
      </c>
      <c r="K9" s="69"/>
      <c r="L9" s="69"/>
      <c r="M9" s="69"/>
      <c r="N9" s="70"/>
      <c r="O9" s="68" t="s">
        <v>368</v>
      </c>
      <c r="P9" s="69"/>
      <c r="Q9" s="69"/>
      <c r="R9" s="69"/>
      <c r="S9" s="70"/>
      <c r="T9" s="68" t="s">
        <v>370</v>
      </c>
      <c r="U9" s="69"/>
      <c r="V9" s="69"/>
      <c r="W9" s="69"/>
      <c r="X9" s="70"/>
      <c r="Y9" s="68" t="s">
        <v>361</v>
      </c>
      <c r="Z9" s="69"/>
      <c r="AA9" s="69"/>
      <c r="AB9" s="69"/>
      <c r="AC9" s="70"/>
      <c r="AD9" s="68"/>
      <c r="AE9" s="69"/>
      <c r="AF9" s="69"/>
      <c r="AG9" s="69"/>
      <c r="AH9" s="70"/>
      <c r="AI9" s="68"/>
      <c r="AJ9" s="69"/>
      <c r="AK9" s="69"/>
      <c r="AL9" s="69"/>
      <c r="AM9" s="70"/>
      <c r="AN9" s="78"/>
      <c r="AO9" s="78"/>
      <c r="AP9" s="78"/>
      <c r="AQ9" s="78"/>
      <c r="AR9" s="78"/>
    </row>
    <row r="10" spans="1:44" x14ac:dyDescent="0.25">
      <c r="A10" s="58" t="str">
        <f>VLOOKUP(G2,Employees!A2:L176,7,FALSE)</f>
        <v>Regular</v>
      </c>
      <c r="B10" s="58"/>
      <c r="C10" s="58"/>
      <c r="D10" s="58"/>
      <c r="E10" s="63">
        <v>0.5</v>
      </c>
      <c r="F10" s="64"/>
      <c r="G10" s="64"/>
      <c r="H10" s="64"/>
      <c r="I10" s="65"/>
      <c r="J10" s="60">
        <v>8</v>
      </c>
      <c r="K10" s="61"/>
      <c r="L10" s="61"/>
      <c r="M10" s="61"/>
      <c r="N10" s="62"/>
      <c r="O10" s="60">
        <v>7</v>
      </c>
      <c r="P10" s="61"/>
      <c r="Q10" s="61"/>
      <c r="R10" s="61"/>
      <c r="S10" s="62"/>
      <c r="T10" s="60">
        <v>10</v>
      </c>
      <c r="U10" s="61"/>
      <c r="V10" s="61"/>
      <c r="W10" s="61"/>
      <c r="X10" s="62"/>
      <c r="Y10" s="60">
        <v>1</v>
      </c>
      <c r="Z10" s="61"/>
      <c r="AA10" s="61"/>
      <c r="AB10" s="61"/>
      <c r="AC10" s="62"/>
      <c r="AD10" s="63"/>
      <c r="AE10" s="64"/>
      <c r="AF10" s="64"/>
      <c r="AG10" s="64"/>
      <c r="AH10" s="65"/>
      <c r="AI10" s="60"/>
      <c r="AJ10" s="61"/>
      <c r="AK10" s="61"/>
      <c r="AL10" s="61"/>
      <c r="AM10" s="62"/>
      <c r="AN10" s="51">
        <f>SUM(E10:AM10)</f>
        <v>26.5</v>
      </c>
      <c r="AO10" s="51"/>
      <c r="AP10" s="51"/>
      <c r="AQ10" s="51"/>
      <c r="AR10" s="51"/>
    </row>
    <row r="11" spans="1:44" x14ac:dyDescent="0.25">
      <c r="A11" s="58" t="str">
        <f>VLOOKUP(G2,Employees!A2:L176,8,FALSE)</f>
        <v>Overtime</v>
      </c>
      <c r="B11" s="58"/>
      <c r="C11" s="58"/>
      <c r="D11" s="58"/>
      <c r="E11" s="47"/>
      <c r="F11" s="48"/>
      <c r="G11" s="48"/>
      <c r="H11" s="48"/>
      <c r="I11" s="49"/>
      <c r="J11" s="47"/>
      <c r="K11" s="48"/>
      <c r="L11" s="48"/>
      <c r="M11" s="48"/>
      <c r="N11" s="49"/>
      <c r="O11" s="47"/>
      <c r="P11" s="48"/>
      <c r="Q11" s="48"/>
      <c r="R11" s="48"/>
      <c r="S11" s="49"/>
      <c r="T11" s="47"/>
      <c r="U11" s="48"/>
      <c r="V11" s="48"/>
      <c r="W11" s="48"/>
      <c r="X11" s="49"/>
      <c r="Y11" s="47"/>
      <c r="Z11" s="48"/>
      <c r="AA11" s="48"/>
      <c r="AB11" s="48"/>
      <c r="AC11" s="49"/>
      <c r="AD11" s="47"/>
      <c r="AE11" s="48"/>
      <c r="AF11" s="48"/>
      <c r="AG11" s="48"/>
      <c r="AH11" s="49"/>
      <c r="AI11" s="47"/>
      <c r="AJ11" s="48"/>
      <c r="AK11" s="48"/>
      <c r="AL11" s="48"/>
      <c r="AM11" s="49"/>
      <c r="AN11" s="51">
        <f>SUM(E11:AM11)</f>
        <v>0</v>
      </c>
      <c r="AO11" s="51"/>
      <c r="AP11" s="51"/>
      <c r="AQ11" s="51"/>
      <c r="AR11" s="51"/>
    </row>
    <row r="12" spans="1:44" x14ac:dyDescent="0.25">
      <c r="A12" s="45" t="str">
        <f>VLOOKUP(G2,Employees!A2:L176,9,FALSE)</f>
        <v>Holiday*</v>
      </c>
      <c r="B12" s="45"/>
      <c r="C12" s="45"/>
      <c r="D12" s="45"/>
      <c r="E12" s="47"/>
      <c r="F12" s="48"/>
      <c r="G12" s="48"/>
      <c r="H12" s="48"/>
      <c r="I12" s="49"/>
      <c r="J12" s="47"/>
      <c r="K12" s="48"/>
      <c r="L12" s="48"/>
      <c r="M12" s="48"/>
      <c r="N12" s="49"/>
      <c r="O12" s="47"/>
      <c r="P12" s="48"/>
      <c r="Q12" s="48"/>
      <c r="R12" s="48"/>
      <c r="S12" s="49"/>
      <c r="T12" s="47"/>
      <c r="U12" s="48"/>
      <c r="V12" s="48"/>
      <c r="W12" s="48"/>
      <c r="X12" s="49"/>
      <c r="Y12" s="47">
        <v>8</v>
      </c>
      <c r="Z12" s="48"/>
      <c r="AA12" s="48"/>
      <c r="AB12" s="48"/>
      <c r="AC12" s="49"/>
      <c r="AD12" s="47"/>
      <c r="AE12" s="48"/>
      <c r="AF12" s="48"/>
      <c r="AG12" s="48"/>
      <c r="AH12" s="49"/>
      <c r="AI12" s="47"/>
      <c r="AJ12" s="48"/>
      <c r="AK12" s="48"/>
      <c r="AL12" s="48"/>
      <c r="AM12" s="49"/>
      <c r="AN12" s="51">
        <f>SUM(E12:AM12)</f>
        <v>8</v>
      </c>
      <c r="AO12" s="51"/>
      <c r="AP12" s="51"/>
      <c r="AQ12" s="51"/>
      <c r="AR12" s="51"/>
    </row>
    <row r="13" spans="1:44" x14ac:dyDescent="0.25">
      <c r="A13" s="45" t="str">
        <f>VLOOKUP(G2,Employees!A2:L176,10,FALSE)</f>
        <v>Vacation</v>
      </c>
      <c r="B13" s="45"/>
      <c r="C13" s="45"/>
      <c r="D13" s="45"/>
      <c r="E13" s="47"/>
      <c r="F13" s="48"/>
      <c r="G13" s="48"/>
      <c r="H13" s="48"/>
      <c r="I13" s="49"/>
      <c r="J13" s="47"/>
      <c r="K13" s="48"/>
      <c r="L13" s="48"/>
      <c r="M13" s="48"/>
      <c r="N13" s="49"/>
      <c r="O13" s="47"/>
      <c r="P13" s="48"/>
      <c r="Q13" s="48"/>
      <c r="R13" s="48"/>
      <c r="S13" s="49"/>
      <c r="T13" s="47"/>
      <c r="U13" s="48"/>
      <c r="V13" s="48"/>
      <c r="W13" s="48"/>
      <c r="X13" s="49"/>
      <c r="Y13" s="47"/>
      <c r="Z13" s="48"/>
      <c r="AA13" s="48"/>
      <c r="AB13" s="48"/>
      <c r="AC13" s="49"/>
      <c r="AD13" s="47"/>
      <c r="AE13" s="48"/>
      <c r="AF13" s="48"/>
      <c r="AG13" s="48"/>
      <c r="AH13" s="49"/>
      <c r="AI13" s="47"/>
      <c r="AJ13" s="48"/>
      <c r="AK13" s="48"/>
      <c r="AL13" s="48"/>
      <c r="AM13" s="49"/>
      <c r="AN13" s="51">
        <f t="shared" ref="AN13:AN15" si="0">SUM(E13:AM13)</f>
        <v>0</v>
      </c>
      <c r="AO13" s="51"/>
      <c r="AP13" s="51"/>
      <c r="AQ13" s="51"/>
      <c r="AR13" s="51"/>
    </row>
    <row r="14" spans="1:44" x14ac:dyDescent="0.25">
      <c r="A14" s="45" t="str">
        <f>VLOOKUP(G2,Employees!A2:L176,11,FALSE)</f>
        <v>Sick Leave</v>
      </c>
      <c r="B14" s="45"/>
      <c r="C14" s="45"/>
      <c r="D14" s="45"/>
      <c r="E14" s="47"/>
      <c r="F14" s="48"/>
      <c r="G14" s="48"/>
      <c r="H14" s="48"/>
      <c r="I14" s="49"/>
      <c r="J14" s="47"/>
      <c r="K14" s="48"/>
      <c r="L14" s="48"/>
      <c r="M14" s="48"/>
      <c r="N14" s="49"/>
      <c r="O14" s="47">
        <v>3</v>
      </c>
      <c r="P14" s="48"/>
      <c r="Q14" s="48"/>
      <c r="R14" s="48"/>
      <c r="S14" s="49"/>
      <c r="T14" s="47"/>
      <c r="U14" s="48"/>
      <c r="V14" s="48"/>
      <c r="W14" s="48"/>
      <c r="X14" s="49"/>
      <c r="Y14" s="47"/>
      <c r="Z14" s="48"/>
      <c r="AA14" s="48"/>
      <c r="AB14" s="48"/>
      <c r="AC14" s="49"/>
      <c r="AD14" s="47"/>
      <c r="AE14" s="48"/>
      <c r="AF14" s="48"/>
      <c r="AG14" s="48"/>
      <c r="AH14" s="49"/>
      <c r="AI14" s="47"/>
      <c r="AJ14" s="48"/>
      <c r="AK14" s="48"/>
      <c r="AL14" s="48"/>
      <c r="AM14" s="49"/>
      <c r="AN14" s="51">
        <f t="shared" si="0"/>
        <v>3</v>
      </c>
      <c r="AO14" s="51"/>
      <c r="AP14" s="51"/>
      <c r="AQ14" s="51"/>
      <c r="AR14" s="51"/>
    </row>
    <row r="15" spans="1:44" x14ac:dyDescent="0.25">
      <c r="A15" s="45" t="str">
        <f>VLOOKUP(G2,Employees!A2:L176,12,FALSE)</f>
        <v>Personal</v>
      </c>
      <c r="B15" s="45"/>
      <c r="C15" s="45"/>
      <c r="D15" s="45"/>
      <c r="E15" s="47"/>
      <c r="F15" s="48"/>
      <c r="G15" s="48"/>
      <c r="H15" s="48"/>
      <c r="I15" s="49"/>
      <c r="J15" s="47"/>
      <c r="K15" s="48"/>
      <c r="L15" s="48"/>
      <c r="M15" s="48"/>
      <c r="N15" s="49"/>
      <c r="O15" s="47"/>
      <c r="P15" s="48"/>
      <c r="Q15" s="48"/>
      <c r="R15" s="48"/>
      <c r="S15" s="49"/>
      <c r="T15" s="47"/>
      <c r="U15" s="48"/>
      <c r="V15" s="48"/>
      <c r="W15" s="48"/>
      <c r="X15" s="49"/>
      <c r="Y15" s="47"/>
      <c r="Z15" s="48"/>
      <c r="AA15" s="48"/>
      <c r="AB15" s="48"/>
      <c r="AC15" s="49"/>
      <c r="AD15" s="47"/>
      <c r="AE15" s="48"/>
      <c r="AF15" s="48"/>
      <c r="AG15" s="48"/>
      <c r="AH15" s="49"/>
      <c r="AI15" s="47"/>
      <c r="AJ15" s="48"/>
      <c r="AK15" s="48"/>
      <c r="AL15" s="48"/>
      <c r="AM15" s="49"/>
      <c r="AN15" s="51">
        <f t="shared" si="0"/>
        <v>0</v>
      </c>
      <c r="AO15" s="51"/>
      <c r="AP15" s="51"/>
      <c r="AQ15" s="51"/>
      <c r="AR15" s="51"/>
    </row>
    <row r="16" spans="1:44" x14ac:dyDescent="0.25">
      <c r="AH16" s="57" t="s">
        <v>24</v>
      </c>
      <c r="AI16" s="57"/>
      <c r="AJ16" s="57"/>
      <c r="AK16" s="57"/>
      <c r="AL16" s="57"/>
      <c r="AM16" s="57"/>
      <c r="AN16" s="51">
        <f>SUM(AN10:AN15)</f>
        <v>37.5</v>
      </c>
      <c r="AO16" s="51"/>
      <c r="AP16" s="51"/>
      <c r="AQ16" s="51"/>
      <c r="AR16" s="51"/>
    </row>
    <row r="17" spans="1:44" ht="5.25" customHeight="1" x14ac:dyDescent="0.25"/>
    <row r="18" spans="1:44" x14ac:dyDescent="0.25">
      <c r="A18" s="53" t="s">
        <v>25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</row>
    <row r="19" spans="1:44" x14ac:dyDescent="0.25">
      <c r="A19" s="45" t="s">
        <v>8</v>
      </c>
      <c r="B19" s="45"/>
      <c r="C19" s="45"/>
      <c r="D19" s="45"/>
      <c r="E19" s="53" t="s">
        <v>16</v>
      </c>
      <c r="F19" s="53"/>
      <c r="G19" s="53"/>
      <c r="H19" s="53"/>
      <c r="I19" s="53"/>
      <c r="J19" s="53" t="s">
        <v>17</v>
      </c>
      <c r="K19" s="53"/>
      <c r="L19" s="53"/>
      <c r="M19" s="53"/>
      <c r="N19" s="53"/>
      <c r="O19" s="53" t="s">
        <v>18</v>
      </c>
      <c r="P19" s="53"/>
      <c r="Q19" s="53"/>
      <c r="R19" s="53"/>
      <c r="S19" s="53"/>
      <c r="T19" s="53" t="s">
        <v>19</v>
      </c>
      <c r="U19" s="53"/>
      <c r="V19" s="53"/>
      <c r="W19" s="53"/>
      <c r="X19" s="53"/>
      <c r="Y19" s="53" t="s">
        <v>20</v>
      </c>
      <c r="Z19" s="53"/>
      <c r="AA19" s="53"/>
      <c r="AB19" s="53"/>
      <c r="AC19" s="53"/>
      <c r="AD19" s="53" t="s">
        <v>21</v>
      </c>
      <c r="AE19" s="53"/>
      <c r="AF19" s="53"/>
      <c r="AG19" s="53"/>
      <c r="AH19" s="53"/>
      <c r="AI19" s="53" t="s">
        <v>22</v>
      </c>
      <c r="AJ19" s="53"/>
      <c r="AK19" s="53"/>
      <c r="AL19" s="53"/>
      <c r="AM19" s="53"/>
      <c r="AN19" s="53" t="s">
        <v>23</v>
      </c>
      <c r="AO19" s="53"/>
      <c r="AP19" s="53"/>
      <c r="AQ19" s="53"/>
      <c r="AR19" s="53"/>
    </row>
    <row r="20" spans="1:44" x14ac:dyDescent="0.25">
      <c r="A20" s="45" t="s">
        <v>9</v>
      </c>
      <c r="B20" s="45"/>
      <c r="C20" s="45"/>
      <c r="D20" s="45"/>
      <c r="E20" s="74">
        <f>VLOOKUP(V3,Dates!A3:R28,12,FALSE)</f>
        <v>45844</v>
      </c>
      <c r="F20" s="74"/>
      <c r="G20" s="74"/>
      <c r="H20" s="74"/>
      <c r="I20" s="74"/>
      <c r="J20" s="74">
        <f>VLOOKUP(V3,Dates!A3:R28,13,FALSE)</f>
        <v>45845</v>
      </c>
      <c r="K20" s="74"/>
      <c r="L20" s="74"/>
      <c r="M20" s="74"/>
      <c r="N20" s="74"/>
      <c r="O20" s="74">
        <f>VLOOKUP(V3,Dates!A3:R28,14,FALSE)</f>
        <v>45846</v>
      </c>
      <c r="P20" s="74"/>
      <c r="Q20" s="74"/>
      <c r="R20" s="74"/>
      <c r="S20" s="74"/>
      <c r="T20" s="74">
        <f>VLOOKUP(V3,Dates!A3:R28,15,FALSE)</f>
        <v>45847</v>
      </c>
      <c r="U20" s="74"/>
      <c r="V20" s="74"/>
      <c r="W20" s="74"/>
      <c r="X20" s="74"/>
      <c r="Y20" s="74">
        <f>VLOOKUP(V3,Dates!A3:R28,16,FALSE)</f>
        <v>45848</v>
      </c>
      <c r="Z20" s="74"/>
      <c r="AA20" s="74"/>
      <c r="AB20" s="74"/>
      <c r="AC20" s="74"/>
      <c r="AD20" s="74">
        <f>VLOOKUP(V3,Dates!A3:R28,17,FALSE)</f>
        <v>45849</v>
      </c>
      <c r="AE20" s="74"/>
      <c r="AF20" s="74"/>
      <c r="AG20" s="74"/>
      <c r="AH20" s="74"/>
      <c r="AI20" s="74">
        <f>VLOOKUP(V3,Dates!A3:R28,18,FALSE)</f>
        <v>45850</v>
      </c>
      <c r="AJ20" s="74"/>
      <c r="AK20" s="74"/>
      <c r="AL20" s="74"/>
      <c r="AM20" s="74"/>
      <c r="AN20" s="71"/>
      <c r="AO20" s="71"/>
      <c r="AP20" s="71"/>
      <c r="AQ20" s="71"/>
      <c r="AR20" s="71"/>
    </row>
    <row r="21" spans="1:44" x14ac:dyDescent="0.25">
      <c r="A21" s="45" t="s">
        <v>10</v>
      </c>
      <c r="B21" s="45"/>
      <c r="C21" s="45"/>
      <c r="D21" s="45"/>
      <c r="E21" s="73"/>
      <c r="F21" s="73"/>
      <c r="G21" s="73"/>
      <c r="H21" s="73"/>
      <c r="I21" s="73"/>
      <c r="J21" s="75" t="s">
        <v>365</v>
      </c>
      <c r="K21" s="48"/>
      <c r="L21" s="48"/>
      <c r="M21" s="48"/>
      <c r="N21" s="49"/>
      <c r="O21" s="47" t="s">
        <v>365</v>
      </c>
      <c r="P21" s="48"/>
      <c r="Q21" s="48"/>
      <c r="R21" s="48"/>
      <c r="S21" s="49"/>
      <c r="T21" s="47" t="s">
        <v>365</v>
      </c>
      <c r="U21" s="48"/>
      <c r="V21" s="48"/>
      <c r="W21" s="48"/>
      <c r="X21" s="49"/>
      <c r="Y21" s="47"/>
      <c r="Z21" s="48"/>
      <c r="AA21" s="48"/>
      <c r="AB21" s="48"/>
      <c r="AC21" s="49"/>
      <c r="AD21" s="47"/>
      <c r="AE21" s="48"/>
      <c r="AF21" s="48"/>
      <c r="AG21" s="48"/>
      <c r="AH21" s="49"/>
      <c r="AI21" s="47"/>
      <c r="AJ21" s="48"/>
      <c r="AK21" s="48"/>
      <c r="AL21" s="48"/>
      <c r="AM21" s="49"/>
      <c r="AN21" s="76"/>
      <c r="AO21" s="76"/>
      <c r="AP21" s="76"/>
      <c r="AQ21" s="76"/>
      <c r="AR21" s="76"/>
    </row>
    <row r="22" spans="1:44" ht="16.5" thickBot="1" x14ac:dyDescent="0.3">
      <c r="A22" s="66" t="s">
        <v>11</v>
      </c>
      <c r="B22" s="66"/>
      <c r="C22" s="66"/>
      <c r="D22" s="66"/>
      <c r="E22" s="67"/>
      <c r="F22" s="67"/>
      <c r="G22" s="67"/>
      <c r="H22" s="67"/>
      <c r="I22" s="67"/>
      <c r="J22" s="68" t="s">
        <v>366</v>
      </c>
      <c r="K22" s="69"/>
      <c r="L22" s="69"/>
      <c r="M22" s="69"/>
      <c r="N22" s="70"/>
      <c r="O22" s="68" t="s">
        <v>366</v>
      </c>
      <c r="P22" s="69"/>
      <c r="Q22" s="69"/>
      <c r="R22" s="69"/>
      <c r="S22" s="70"/>
      <c r="T22" s="68" t="s">
        <v>366</v>
      </c>
      <c r="U22" s="69"/>
      <c r="V22" s="69"/>
      <c r="W22" s="69"/>
      <c r="X22" s="70"/>
      <c r="Y22" s="68"/>
      <c r="Z22" s="69"/>
      <c r="AA22" s="69"/>
      <c r="AB22" s="69"/>
      <c r="AC22" s="70"/>
      <c r="AD22" s="68"/>
      <c r="AE22" s="69"/>
      <c r="AF22" s="69"/>
      <c r="AG22" s="69"/>
      <c r="AH22" s="70"/>
      <c r="AI22" s="68"/>
      <c r="AJ22" s="69"/>
      <c r="AK22" s="69"/>
      <c r="AL22" s="69"/>
      <c r="AM22" s="70"/>
      <c r="AN22" s="59"/>
      <c r="AO22" s="59"/>
      <c r="AP22" s="59"/>
      <c r="AQ22" s="59"/>
      <c r="AR22" s="59"/>
    </row>
    <row r="23" spans="1:44" x14ac:dyDescent="0.25">
      <c r="A23" s="58" t="str">
        <f>VLOOKUP(G2,Employees!A2:L176,7,FALSE)</f>
        <v>Regular</v>
      </c>
      <c r="B23" s="58"/>
      <c r="C23" s="58"/>
      <c r="D23" s="58"/>
      <c r="E23" s="50"/>
      <c r="F23" s="50"/>
      <c r="G23" s="50"/>
      <c r="H23" s="50"/>
      <c r="I23" s="50"/>
      <c r="J23" s="60">
        <v>9</v>
      </c>
      <c r="K23" s="61"/>
      <c r="L23" s="61"/>
      <c r="M23" s="61"/>
      <c r="N23" s="62"/>
      <c r="O23" s="60">
        <v>9</v>
      </c>
      <c r="P23" s="61"/>
      <c r="Q23" s="61"/>
      <c r="R23" s="61"/>
      <c r="S23" s="62"/>
      <c r="T23" s="60">
        <v>9</v>
      </c>
      <c r="U23" s="61"/>
      <c r="V23" s="61"/>
      <c r="W23" s="61"/>
      <c r="X23" s="62"/>
      <c r="Y23" s="60"/>
      <c r="Z23" s="61"/>
      <c r="AA23" s="61"/>
      <c r="AB23" s="61"/>
      <c r="AC23" s="62"/>
      <c r="AD23" s="63"/>
      <c r="AE23" s="64"/>
      <c r="AF23" s="64"/>
      <c r="AG23" s="64"/>
      <c r="AH23" s="65"/>
      <c r="AI23" s="60"/>
      <c r="AJ23" s="61"/>
      <c r="AK23" s="61"/>
      <c r="AL23" s="61"/>
      <c r="AM23" s="62"/>
      <c r="AN23" s="51">
        <f t="shared" ref="AN23:AN28" si="1">SUM(E23:AM23)</f>
        <v>27</v>
      </c>
      <c r="AO23" s="51"/>
      <c r="AP23" s="51"/>
      <c r="AQ23" s="51"/>
      <c r="AR23" s="51"/>
    </row>
    <row r="24" spans="1:44" x14ac:dyDescent="0.25">
      <c r="A24" s="58" t="str">
        <f>VLOOKUP(G2,Employees!A2:L176,8,FALSE)</f>
        <v>Overtime</v>
      </c>
      <c r="B24" s="58"/>
      <c r="C24" s="58"/>
      <c r="D24" s="58"/>
      <c r="E24" s="50"/>
      <c r="F24" s="50"/>
      <c r="G24" s="50"/>
      <c r="H24" s="50"/>
      <c r="I24" s="50"/>
      <c r="J24" s="47"/>
      <c r="K24" s="48"/>
      <c r="L24" s="48"/>
      <c r="M24" s="48"/>
      <c r="N24" s="49"/>
      <c r="O24" s="47"/>
      <c r="P24" s="48"/>
      <c r="Q24" s="48"/>
      <c r="R24" s="48"/>
      <c r="S24" s="49"/>
      <c r="T24" s="47"/>
      <c r="U24" s="48"/>
      <c r="V24" s="48"/>
      <c r="W24" s="48"/>
      <c r="X24" s="49"/>
      <c r="Y24" s="47"/>
      <c r="Z24" s="48"/>
      <c r="AA24" s="48"/>
      <c r="AB24" s="48"/>
      <c r="AC24" s="49"/>
      <c r="AD24" s="47"/>
      <c r="AE24" s="48"/>
      <c r="AF24" s="48"/>
      <c r="AG24" s="48"/>
      <c r="AH24" s="49"/>
      <c r="AI24" s="50"/>
      <c r="AJ24" s="50"/>
      <c r="AK24" s="50"/>
      <c r="AL24" s="50"/>
      <c r="AM24" s="50"/>
      <c r="AN24" s="51">
        <f t="shared" si="1"/>
        <v>0</v>
      </c>
      <c r="AO24" s="51"/>
      <c r="AP24" s="51"/>
      <c r="AQ24" s="51"/>
      <c r="AR24" s="51"/>
    </row>
    <row r="25" spans="1:44" x14ac:dyDescent="0.25">
      <c r="A25" s="45" t="str">
        <f>VLOOKUP(G2,Employees!A2:L176,9,FALSE)</f>
        <v>Holiday*</v>
      </c>
      <c r="B25" s="45"/>
      <c r="C25" s="45"/>
      <c r="D25" s="45"/>
      <c r="E25" s="73"/>
      <c r="F25" s="73"/>
      <c r="G25" s="73"/>
      <c r="H25" s="73"/>
      <c r="I25" s="73"/>
      <c r="J25" s="47"/>
      <c r="K25" s="48"/>
      <c r="L25" s="48"/>
      <c r="M25" s="48"/>
      <c r="N25" s="49"/>
      <c r="O25" s="47"/>
      <c r="P25" s="48"/>
      <c r="Q25" s="48"/>
      <c r="R25" s="48"/>
      <c r="S25" s="49"/>
      <c r="T25" s="47"/>
      <c r="U25" s="48"/>
      <c r="V25" s="48"/>
      <c r="W25" s="48"/>
      <c r="X25" s="49"/>
      <c r="Y25" s="47"/>
      <c r="Z25" s="48"/>
      <c r="AA25" s="48"/>
      <c r="AB25" s="48"/>
      <c r="AC25" s="49"/>
      <c r="AD25" s="47"/>
      <c r="AE25" s="48"/>
      <c r="AF25" s="48"/>
      <c r="AG25" s="48"/>
      <c r="AH25" s="49"/>
      <c r="AI25" s="73"/>
      <c r="AJ25" s="73"/>
      <c r="AK25" s="73"/>
      <c r="AL25" s="73"/>
      <c r="AM25" s="73"/>
      <c r="AN25" s="51">
        <f t="shared" si="1"/>
        <v>0</v>
      </c>
      <c r="AO25" s="51"/>
      <c r="AP25" s="51"/>
      <c r="AQ25" s="51"/>
      <c r="AR25" s="51"/>
    </row>
    <row r="26" spans="1:44" x14ac:dyDescent="0.25">
      <c r="A26" s="45" t="str">
        <f>VLOOKUP(G2,Employees!A2:L176,10,FALSE)</f>
        <v>Vacation</v>
      </c>
      <c r="B26" s="45"/>
      <c r="C26" s="45"/>
      <c r="D26" s="45"/>
      <c r="E26" s="73"/>
      <c r="F26" s="73"/>
      <c r="G26" s="73"/>
      <c r="H26" s="73"/>
      <c r="I26" s="73"/>
      <c r="J26" s="47"/>
      <c r="K26" s="48"/>
      <c r="L26" s="48"/>
      <c r="M26" s="48"/>
      <c r="N26" s="49"/>
      <c r="O26" s="47"/>
      <c r="P26" s="48"/>
      <c r="Q26" s="48"/>
      <c r="R26" s="48"/>
      <c r="S26" s="49"/>
      <c r="T26" s="47"/>
      <c r="U26" s="48"/>
      <c r="V26" s="48"/>
      <c r="W26" s="48"/>
      <c r="X26" s="49"/>
      <c r="Y26" s="47">
        <v>10</v>
      </c>
      <c r="Z26" s="48"/>
      <c r="AA26" s="48"/>
      <c r="AB26" s="48"/>
      <c r="AC26" s="49"/>
      <c r="AD26" s="47"/>
      <c r="AE26" s="48"/>
      <c r="AF26" s="48"/>
      <c r="AG26" s="48"/>
      <c r="AH26" s="49"/>
      <c r="AI26" s="73"/>
      <c r="AJ26" s="73"/>
      <c r="AK26" s="73"/>
      <c r="AL26" s="73"/>
      <c r="AM26" s="73"/>
      <c r="AN26" s="51">
        <f t="shared" si="1"/>
        <v>10</v>
      </c>
      <c r="AO26" s="51"/>
      <c r="AP26" s="51"/>
      <c r="AQ26" s="51"/>
      <c r="AR26" s="51"/>
    </row>
    <row r="27" spans="1:44" x14ac:dyDescent="0.25">
      <c r="A27" s="45" t="str">
        <f>VLOOKUP(G2,Employees!A2:L176,11,FALSE)</f>
        <v>Sick Leave</v>
      </c>
      <c r="B27" s="45"/>
      <c r="C27" s="45"/>
      <c r="D27" s="45"/>
      <c r="E27" s="73"/>
      <c r="F27" s="73"/>
      <c r="G27" s="73"/>
      <c r="H27" s="73"/>
      <c r="I27" s="73"/>
      <c r="J27" s="47"/>
      <c r="K27" s="48"/>
      <c r="L27" s="48"/>
      <c r="M27" s="48"/>
      <c r="N27" s="49"/>
      <c r="O27" s="47"/>
      <c r="P27" s="48"/>
      <c r="Q27" s="48"/>
      <c r="R27" s="48"/>
      <c r="S27" s="49"/>
      <c r="T27" s="47"/>
      <c r="U27" s="48"/>
      <c r="V27" s="48"/>
      <c r="W27" s="48"/>
      <c r="X27" s="49"/>
      <c r="Y27" s="47"/>
      <c r="Z27" s="48"/>
      <c r="AA27" s="48"/>
      <c r="AB27" s="48"/>
      <c r="AC27" s="49"/>
      <c r="AD27" s="47"/>
      <c r="AE27" s="48"/>
      <c r="AF27" s="48"/>
      <c r="AG27" s="48"/>
      <c r="AH27" s="49"/>
      <c r="AI27" s="73"/>
      <c r="AJ27" s="73"/>
      <c r="AK27" s="73"/>
      <c r="AL27" s="73"/>
      <c r="AM27" s="73"/>
      <c r="AN27" s="51">
        <f t="shared" si="1"/>
        <v>0</v>
      </c>
      <c r="AO27" s="51"/>
      <c r="AP27" s="51"/>
      <c r="AQ27" s="51"/>
      <c r="AR27" s="51"/>
    </row>
    <row r="28" spans="1:44" x14ac:dyDescent="0.25">
      <c r="A28" s="45" t="str">
        <f>VLOOKUP(G2,Employees!A2:L176,12,FALSE)</f>
        <v>Personal</v>
      </c>
      <c r="B28" s="45"/>
      <c r="C28" s="45"/>
      <c r="D28" s="45"/>
      <c r="E28" s="73"/>
      <c r="F28" s="73"/>
      <c r="G28" s="73"/>
      <c r="H28" s="73"/>
      <c r="I28" s="73"/>
      <c r="J28" s="47"/>
      <c r="K28" s="48"/>
      <c r="L28" s="48"/>
      <c r="M28" s="48"/>
      <c r="N28" s="49"/>
      <c r="O28" s="47"/>
      <c r="P28" s="48"/>
      <c r="Q28" s="48"/>
      <c r="R28" s="48"/>
      <c r="S28" s="49"/>
      <c r="T28" s="47"/>
      <c r="U28" s="48"/>
      <c r="V28" s="48"/>
      <c r="W28" s="48"/>
      <c r="X28" s="49"/>
      <c r="Y28" s="47"/>
      <c r="Z28" s="48"/>
      <c r="AA28" s="48"/>
      <c r="AB28" s="48"/>
      <c r="AC28" s="49"/>
      <c r="AD28" s="47"/>
      <c r="AE28" s="48"/>
      <c r="AF28" s="48"/>
      <c r="AG28" s="48"/>
      <c r="AH28" s="49"/>
      <c r="AI28" s="73"/>
      <c r="AJ28" s="73"/>
      <c r="AK28" s="73"/>
      <c r="AL28" s="73"/>
      <c r="AM28" s="73"/>
      <c r="AN28" s="51">
        <f t="shared" si="1"/>
        <v>0</v>
      </c>
      <c r="AO28" s="51"/>
      <c r="AP28" s="51"/>
      <c r="AQ28" s="51"/>
      <c r="AR28" s="51"/>
    </row>
    <row r="29" spans="1:44" ht="15" customHeight="1" x14ac:dyDescent="0.25">
      <c r="AH29" s="57" t="s">
        <v>26</v>
      </c>
      <c r="AI29" s="57"/>
      <c r="AJ29" s="57"/>
      <c r="AK29" s="57"/>
      <c r="AL29" s="57"/>
      <c r="AM29" s="57"/>
      <c r="AN29" s="56">
        <f>SUM(AN23:AR28)</f>
        <v>37</v>
      </c>
      <c r="AO29" s="56"/>
      <c r="AP29" s="56"/>
      <c r="AQ29" s="56"/>
      <c r="AR29" s="56"/>
    </row>
    <row r="30" spans="1:44" ht="16.5" thickBot="1" x14ac:dyDescent="0.3">
      <c r="F30" s="53" t="s">
        <v>29</v>
      </c>
      <c r="G30" s="53"/>
      <c r="H30" s="53"/>
      <c r="I30" s="53" t="s">
        <v>30</v>
      </c>
      <c r="J30" s="53"/>
      <c r="K30" s="53"/>
      <c r="L30" s="53"/>
      <c r="M30" s="53"/>
      <c r="N30" s="53" t="s">
        <v>31</v>
      </c>
      <c r="O30" s="53"/>
      <c r="P30" s="53"/>
      <c r="Q30" s="53"/>
      <c r="R30" s="53"/>
      <c r="AH30" s="16"/>
      <c r="AI30" s="16"/>
      <c r="AJ30" s="16"/>
      <c r="AK30" s="16"/>
      <c r="AL30" s="16"/>
      <c r="AM30" s="16"/>
      <c r="AN30" s="17"/>
      <c r="AO30" s="17"/>
      <c r="AP30" s="17"/>
      <c r="AQ30" s="17"/>
      <c r="AR30" s="17"/>
    </row>
    <row r="31" spans="1:44" ht="16.5" thickBot="1" x14ac:dyDescent="0.3">
      <c r="A31" s="45" t="str">
        <f>VLOOKUP(G2,Employees!A2:H176,7,FALSE)</f>
        <v>Regular</v>
      </c>
      <c r="B31" s="45"/>
      <c r="C31" s="45"/>
      <c r="D31" s="45"/>
      <c r="E31" s="45"/>
      <c r="F31" s="54">
        <f>SUM(AN10,AN12,AN13,AN14,AN15,AN23,AN25,AN26,AN27,AN28,)</f>
        <v>74.5</v>
      </c>
      <c r="G31" s="53"/>
      <c r="H31" s="53"/>
      <c r="I31" s="46">
        <f>VLOOKUP(G2,Employees!A2:I175,4,FALSE)</f>
        <v>0</v>
      </c>
      <c r="J31" s="46"/>
      <c r="K31" s="46"/>
      <c r="L31" s="46"/>
      <c r="M31" s="46"/>
      <c r="N31" s="53">
        <f>F31*I31</f>
        <v>0</v>
      </c>
      <c r="O31" s="46"/>
      <c r="P31" s="46"/>
      <c r="Q31" s="46"/>
      <c r="R31" s="46"/>
      <c r="U31" s="2" t="s">
        <v>162</v>
      </c>
      <c r="AC31" s="79">
        <f>VLOOKUP(G2,Employees!A2:M176,13,FALSE)</f>
        <v>8</v>
      </c>
      <c r="AD31" s="80"/>
      <c r="AF31" s="2" t="s">
        <v>163</v>
      </c>
      <c r="AH31" s="16"/>
      <c r="AI31" s="16"/>
      <c r="AJ31" s="16"/>
      <c r="AK31" s="16"/>
      <c r="AL31" s="16"/>
      <c r="AM31" s="16"/>
      <c r="AN31" s="17"/>
      <c r="AO31" s="17"/>
      <c r="AP31" s="17"/>
      <c r="AQ31" s="17"/>
      <c r="AR31" s="17"/>
    </row>
    <row r="32" spans="1:44" x14ac:dyDescent="0.25">
      <c r="A32" s="45" t="str">
        <f>VLOOKUP(G2,Employees!A2:H176,8,FALSE)</f>
        <v>Overtime</v>
      </c>
      <c r="B32" s="45"/>
      <c r="C32" s="45"/>
      <c r="D32" s="45"/>
      <c r="E32" s="45"/>
      <c r="F32" s="54">
        <f>SUM(AN11,AN24)</f>
        <v>0</v>
      </c>
      <c r="G32" s="53"/>
      <c r="H32" s="53"/>
      <c r="I32" s="46">
        <f>VLOOKUP(G2,Employees!A2:I175,5,FALSE)</f>
        <v>0</v>
      </c>
      <c r="J32" s="46"/>
      <c r="K32" s="46"/>
      <c r="L32" s="46"/>
      <c r="M32" s="46"/>
      <c r="N32" s="46">
        <f>F32*I32</f>
        <v>0</v>
      </c>
      <c r="O32" s="46"/>
      <c r="P32" s="46"/>
      <c r="Q32" s="46"/>
      <c r="R32" s="46"/>
    </row>
    <row r="33" spans="1:44" x14ac:dyDescent="0.25">
      <c r="A33" s="45" t="s">
        <v>28</v>
      </c>
      <c r="B33" s="45"/>
      <c r="C33" s="45"/>
      <c r="D33" s="45"/>
      <c r="E33" s="45"/>
      <c r="F33" s="55"/>
      <c r="G33" s="55"/>
      <c r="H33" s="55"/>
      <c r="I33" s="52">
        <f>VLOOKUP(G2,Employees!A2:I175,6,FALSE)</f>
        <v>2784</v>
      </c>
      <c r="J33" s="52"/>
      <c r="K33" s="52"/>
      <c r="L33" s="52"/>
      <c r="M33" s="52"/>
      <c r="N33" s="46">
        <f>F33*I33</f>
        <v>0</v>
      </c>
      <c r="O33" s="46"/>
      <c r="P33" s="46"/>
      <c r="Q33" s="46"/>
      <c r="R33" s="46"/>
    </row>
    <row r="34" spans="1:44" ht="15.75" customHeight="1" x14ac:dyDescent="0.25">
      <c r="A34" s="8"/>
      <c r="B34" s="8"/>
      <c r="C34" s="8"/>
      <c r="D34" s="8"/>
      <c r="E34" s="8"/>
      <c r="F34" s="4"/>
      <c r="G34" s="4"/>
      <c r="H34" s="4"/>
      <c r="I34" s="9"/>
      <c r="K34" s="46" t="s">
        <v>35</v>
      </c>
      <c r="L34" s="46"/>
      <c r="M34" s="46"/>
      <c r="N34" s="46">
        <f>SUM(N31:R33)</f>
        <v>0</v>
      </c>
      <c r="O34" s="46"/>
      <c r="P34" s="46"/>
      <c r="Q34" s="46"/>
      <c r="R34" s="46"/>
      <c r="U34" s="2" t="s">
        <v>32</v>
      </c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t="11.25" customHeight="1" x14ac:dyDescent="0.25">
      <c r="S35" s="5"/>
      <c r="T35" s="5"/>
    </row>
    <row r="36" spans="1:44" ht="17.25" customHeight="1" thickBot="1" x14ac:dyDescent="0.3">
      <c r="A36" s="38" t="s">
        <v>161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5"/>
      <c r="T36" s="5"/>
      <c r="U36" s="2" t="s">
        <v>33</v>
      </c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1:44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  <c r="V37" s="5"/>
      <c r="W37" s="5"/>
      <c r="X37" s="5"/>
      <c r="Y37" s="5"/>
      <c r="Z37" s="5"/>
      <c r="AA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ht="16.5" thickBot="1" x14ac:dyDescent="0.3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4"/>
      <c r="U38" s="2" t="s">
        <v>34</v>
      </c>
      <c r="V38" s="5"/>
      <c r="W38" s="5"/>
      <c r="X38" s="5"/>
      <c r="Y38" s="5"/>
      <c r="Z38" s="5"/>
      <c r="AA38" s="5"/>
      <c r="AB38" s="5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40" spans="1:44" x14ac:dyDescent="0.25">
      <c r="U40" s="10"/>
      <c r="V40" s="10"/>
      <c r="W40" s="10"/>
      <c r="X40" s="10"/>
      <c r="Y40" s="10"/>
      <c r="Z40" s="10"/>
      <c r="AA40" s="10"/>
    </row>
  </sheetData>
  <dataConsolidate/>
  <mergeCells count="220">
    <mergeCell ref="AC31:AD31"/>
    <mergeCell ref="AF2:AR2"/>
    <mergeCell ref="A2:F2"/>
    <mergeCell ref="AH3:AM3"/>
    <mergeCell ref="A3:D3"/>
    <mergeCell ref="E3:F3"/>
    <mergeCell ref="S3:U3"/>
    <mergeCell ref="M3:P3"/>
    <mergeCell ref="V3:Y3"/>
    <mergeCell ref="Z3:AA3"/>
    <mergeCell ref="AB3:AE3"/>
    <mergeCell ref="AN3:AR3"/>
    <mergeCell ref="AB2:AE2"/>
    <mergeCell ref="A12:D12"/>
    <mergeCell ref="A13:D13"/>
    <mergeCell ref="A14:D14"/>
    <mergeCell ref="A15:D15"/>
    <mergeCell ref="E13:I13"/>
    <mergeCell ref="E14:I14"/>
    <mergeCell ref="E15:I15"/>
    <mergeCell ref="J9:N9"/>
    <mergeCell ref="A6:D6"/>
    <mergeCell ref="G2:V2"/>
    <mergeCell ref="A7:D7"/>
    <mergeCell ref="A8:D8"/>
    <mergeCell ref="A9:D9"/>
    <mergeCell ref="A10:D10"/>
    <mergeCell ref="J12:N12"/>
    <mergeCell ref="AN6:AR6"/>
    <mergeCell ref="E7:I7"/>
    <mergeCell ref="E8:I8"/>
    <mergeCell ref="E9:I9"/>
    <mergeCell ref="E10:I10"/>
    <mergeCell ref="E12:I12"/>
    <mergeCell ref="J7:N7"/>
    <mergeCell ref="O7:S7"/>
    <mergeCell ref="T7:X7"/>
    <mergeCell ref="Y7:AC7"/>
    <mergeCell ref="E6:I6"/>
    <mergeCell ref="J6:N6"/>
    <mergeCell ref="O6:S6"/>
    <mergeCell ref="T6:X6"/>
    <mergeCell ref="Y6:AC6"/>
    <mergeCell ref="AD6:AH6"/>
    <mergeCell ref="AI6:AM6"/>
    <mergeCell ref="AN9:AR9"/>
    <mergeCell ref="AD7:AH7"/>
    <mergeCell ref="O9:S9"/>
    <mergeCell ref="T9:X9"/>
    <mergeCell ref="Y9:AC9"/>
    <mergeCell ref="AD9:AH9"/>
    <mergeCell ref="AI9:AM9"/>
    <mergeCell ref="AI7:AM7"/>
    <mergeCell ref="AN7:AR7"/>
    <mergeCell ref="J8:N8"/>
    <mergeCell ref="O8:S8"/>
    <mergeCell ref="T8:X8"/>
    <mergeCell ref="Y8:AC8"/>
    <mergeCell ref="AD8:AH8"/>
    <mergeCell ref="AI8:AM8"/>
    <mergeCell ref="AN8:AR8"/>
    <mergeCell ref="Y10:AC10"/>
    <mergeCell ref="AD10:AH10"/>
    <mergeCell ref="AI10:AM10"/>
    <mergeCell ref="Y13:AC13"/>
    <mergeCell ref="AD13:AH13"/>
    <mergeCell ref="AI13:AM13"/>
    <mergeCell ref="AN10:AR10"/>
    <mergeCell ref="AD11:AH11"/>
    <mergeCell ref="O12:S12"/>
    <mergeCell ref="T12:X12"/>
    <mergeCell ref="Y12:AC12"/>
    <mergeCell ref="AD12:AH12"/>
    <mergeCell ref="AI12:AM12"/>
    <mergeCell ref="AN12:AR12"/>
    <mergeCell ref="O11:S11"/>
    <mergeCell ref="T11:X11"/>
    <mergeCell ref="Y11:AC11"/>
    <mergeCell ref="A5:AR5"/>
    <mergeCell ref="J15:N15"/>
    <mergeCell ref="O15:S15"/>
    <mergeCell ref="T15:X15"/>
    <mergeCell ref="Y15:AC15"/>
    <mergeCell ref="AD15:AH15"/>
    <mergeCell ref="AI15:AM15"/>
    <mergeCell ref="AN13:AR13"/>
    <mergeCell ref="J14:N14"/>
    <mergeCell ref="O14:S14"/>
    <mergeCell ref="T14:X14"/>
    <mergeCell ref="Y14:AC14"/>
    <mergeCell ref="AD14:AH14"/>
    <mergeCell ref="AI14:AM14"/>
    <mergeCell ref="AN14:AR14"/>
    <mergeCell ref="J13:N13"/>
    <mergeCell ref="O13:S13"/>
    <mergeCell ref="T13:X13"/>
    <mergeCell ref="AN15:AR15"/>
    <mergeCell ref="AI11:AM11"/>
    <mergeCell ref="AN11:AR11"/>
    <mergeCell ref="J10:N10"/>
    <mergeCell ref="O10:S10"/>
    <mergeCell ref="T10:X10"/>
    <mergeCell ref="O20:S20"/>
    <mergeCell ref="T20:X20"/>
    <mergeCell ref="Y20:AC20"/>
    <mergeCell ref="AI21:AM21"/>
    <mergeCell ref="AN21:AR21"/>
    <mergeCell ref="AI19:AM19"/>
    <mergeCell ref="AN19:AR19"/>
    <mergeCell ref="AI20:AM20"/>
    <mergeCell ref="AN16:AR16"/>
    <mergeCell ref="A26:D26"/>
    <mergeCell ref="E26:I26"/>
    <mergeCell ref="J26:N26"/>
    <mergeCell ref="O26:S26"/>
    <mergeCell ref="T26:X26"/>
    <mergeCell ref="Y26:AC26"/>
    <mergeCell ref="AD26:AH26"/>
    <mergeCell ref="A25:D25"/>
    <mergeCell ref="E25:I25"/>
    <mergeCell ref="J25:N25"/>
    <mergeCell ref="O25:S25"/>
    <mergeCell ref="T25:X25"/>
    <mergeCell ref="Y25:AC25"/>
    <mergeCell ref="A24:D24"/>
    <mergeCell ref="E24:I24"/>
    <mergeCell ref="J24:N24"/>
    <mergeCell ref="O24:S24"/>
    <mergeCell ref="T24:X24"/>
    <mergeCell ref="Y24:AC24"/>
    <mergeCell ref="AD20:AH20"/>
    <mergeCell ref="E19:I19"/>
    <mergeCell ref="J19:N19"/>
    <mergeCell ref="O19:S19"/>
    <mergeCell ref="A19:D19"/>
    <mergeCell ref="T19:X19"/>
    <mergeCell ref="Y19:AC19"/>
    <mergeCell ref="AD19:AH19"/>
    <mergeCell ref="A21:D21"/>
    <mergeCell ref="E21:I21"/>
    <mergeCell ref="J21:N21"/>
    <mergeCell ref="O21:S21"/>
    <mergeCell ref="T21:X21"/>
    <mergeCell ref="Y21:AC21"/>
    <mergeCell ref="AD21:AH21"/>
    <mergeCell ref="A20:D20"/>
    <mergeCell ref="E20:I20"/>
    <mergeCell ref="J20:N20"/>
    <mergeCell ref="A1:AR1"/>
    <mergeCell ref="AN27:AR27"/>
    <mergeCell ref="A28:D28"/>
    <mergeCell ref="E28:I28"/>
    <mergeCell ref="J28:N28"/>
    <mergeCell ref="O28:S28"/>
    <mergeCell ref="T28:X28"/>
    <mergeCell ref="Y28:AC28"/>
    <mergeCell ref="AD28:AH28"/>
    <mergeCell ref="AI28:AM28"/>
    <mergeCell ref="AN28:AR28"/>
    <mergeCell ref="AI26:AM26"/>
    <mergeCell ref="AN26:AR26"/>
    <mergeCell ref="A27:D27"/>
    <mergeCell ref="E27:I27"/>
    <mergeCell ref="J27:N27"/>
    <mergeCell ref="O27:S27"/>
    <mergeCell ref="T27:X27"/>
    <mergeCell ref="Y27:AC27"/>
    <mergeCell ref="AD27:AH27"/>
    <mergeCell ref="AI27:AM27"/>
    <mergeCell ref="AD25:AH25"/>
    <mergeCell ref="AI25:AM25"/>
    <mergeCell ref="AN25:AR25"/>
    <mergeCell ref="A11:D11"/>
    <mergeCell ref="E11:I11"/>
    <mergeCell ref="J11:N11"/>
    <mergeCell ref="AH16:AM16"/>
    <mergeCell ref="AN22:AR22"/>
    <mergeCell ref="A23:D23"/>
    <mergeCell ref="E23:I23"/>
    <mergeCell ref="J23:N23"/>
    <mergeCell ref="O23:S23"/>
    <mergeCell ref="T23:X23"/>
    <mergeCell ref="Y23:AC23"/>
    <mergeCell ref="AD23:AH23"/>
    <mergeCell ref="AI23:AM23"/>
    <mergeCell ref="AN23:AR23"/>
    <mergeCell ref="A22:D22"/>
    <mergeCell ref="E22:I22"/>
    <mergeCell ref="J22:N22"/>
    <mergeCell ref="O22:S22"/>
    <mergeCell ref="T22:X22"/>
    <mergeCell ref="Y22:AC22"/>
    <mergeCell ref="AD22:AH22"/>
    <mergeCell ref="AI22:AM22"/>
    <mergeCell ref="A18:AR18"/>
    <mergeCell ref="AN20:AR20"/>
    <mergeCell ref="A36:R36"/>
    <mergeCell ref="A37:R38"/>
    <mergeCell ref="A33:E33"/>
    <mergeCell ref="N34:R34"/>
    <mergeCell ref="K34:M34"/>
    <mergeCell ref="AD24:AH24"/>
    <mergeCell ref="AI24:AM24"/>
    <mergeCell ref="AN24:AR24"/>
    <mergeCell ref="I31:M31"/>
    <mergeCell ref="I32:M32"/>
    <mergeCell ref="I33:M33"/>
    <mergeCell ref="N31:R31"/>
    <mergeCell ref="N32:R32"/>
    <mergeCell ref="N33:R33"/>
    <mergeCell ref="I30:M30"/>
    <mergeCell ref="F30:H30"/>
    <mergeCell ref="N30:R30"/>
    <mergeCell ref="A31:E31"/>
    <mergeCell ref="A32:E32"/>
    <mergeCell ref="F31:H31"/>
    <mergeCell ref="F32:H32"/>
    <mergeCell ref="F33:H33"/>
    <mergeCell ref="AN29:AR29"/>
    <mergeCell ref="AH29:AM29"/>
  </mergeCells>
  <printOptions horizontalCentered="1"/>
  <pageMargins left="0.25" right="0.25" top="0.25" bottom="0.25" header="0.3" footer="0.3"/>
  <pageSetup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A97E1D-2933-4E88-BCBA-60B9BA8DE0C1}">
          <x14:formula1>
            <xm:f>Dates!$A$2:$A$28</xm:f>
          </x14:formula1>
          <xm:sqref>V3:Y3</xm:sqref>
        </x14:dataValidation>
        <x14:dataValidation type="list" allowBlank="1" showInputMessage="1" showErrorMessage="1" xr:uid="{F57AC49D-84CD-4B2B-A764-4D1CAABB2DAE}">
          <x14:formula1>
            <xm:f>Employees!$A$2:$A$176</xm:f>
          </x14:formula1>
          <xm:sqref>G2:V2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BF6E-4039-48B0-A58F-0248148D2895}">
  <sheetPr codeName="Sheet2"/>
  <dimension ref="A1:S29"/>
  <sheetViews>
    <sheetView workbookViewId="0">
      <selection activeCell="M18" sqref="M18"/>
    </sheetView>
  </sheetViews>
  <sheetFormatPr defaultRowHeight="15" x14ac:dyDescent="0.25"/>
  <cols>
    <col min="1" max="1" width="13.7109375" style="12" bestFit="1" customWidth="1"/>
    <col min="3" max="3" width="11.7109375" bestFit="1" customWidth="1"/>
    <col min="4" max="4" width="9.5703125" bestFit="1" customWidth="1"/>
    <col min="5" max="5" width="7.42578125" bestFit="1" customWidth="1"/>
    <col min="6" max="6" width="8.140625" bestFit="1" customWidth="1"/>
    <col min="7" max="7" width="8.28515625" bestFit="1" customWidth="1"/>
    <col min="8" max="8" width="11.42578125" bestFit="1" customWidth="1"/>
    <col min="9" max="9" width="9" bestFit="1" customWidth="1"/>
    <col min="10" max="10" width="7.42578125" bestFit="1" customWidth="1"/>
    <col min="11" max="11" width="8.7109375" bestFit="1" customWidth="1"/>
    <col min="12" max="12" width="7.42578125" bestFit="1" customWidth="1"/>
    <col min="13" max="13" width="8.140625" bestFit="1" customWidth="1"/>
    <col min="14" max="14" width="8.28515625" bestFit="1" customWidth="1"/>
    <col min="15" max="15" width="11.42578125" bestFit="1" customWidth="1"/>
    <col min="16" max="16" width="9" bestFit="1" customWidth="1"/>
    <col min="17" max="17" width="7.42578125" bestFit="1" customWidth="1"/>
    <col min="18" max="18" width="8.7109375" bestFit="1" customWidth="1"/>
  </cols>
  <sheetData>
    <row r="1" spans="1:19" x14ac:dyDescent="0.25">
      <c r="A1" s="12" t="s">
        <v>64</v>
      </c>
      <c r="B1" t="s">
        <v>65</v>
      </c>
      <c r="C1" t="s">
        <v>66</v>
      </c>
      <c r="D1" t="s">
        <v>0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123</v>
      </c>
    </row>
    <row r="2" spans="1:19" x14ac:dyDescent="0.25">
      <c r="A2" s="30" t="s">
        <v>170</v>
      </c>
      <c r="B2" t="s">
        <v>171</v>
      </c>
      <c r="C2" t="s">
        <v>171</v>
      </c>
      <c r="D2" t="s">
        <v>149</v>
      </c>
      <c r="E2" t="s">
        <v>77</v>
      </c>
      <c r="F2" t="s">
        <v>77</v>
      </c>
      <c r="G2" t="s">
        <v>77</v>
      </c>
      <c r="H2" t="s">
        <v>77</v>
      </c>
      <c r="I2" t="s">
        <v>77</v>
      </c>
      <c r="J2" t="s">
        <v>77</v>
      </c>
      <c r="K2" t="s">
        <v>77</v>
      </c>
      <c r="L2" t="s">
        <v>77</v>
      </c>
      <c r="M2" t="s">
        <v>77</v>
      </c>
      <c r="N2" t="s">
        <v>77</v>
      </c>
      <c r="O2" t="s">
        <v>77</v>
      </c>
      <c r="P2" t="s">
        <v>77</v>
      </c>
      <c r="Q2" t="s">
        <v>77</v>
      </c>
      <c r="R2" t="s">
        <v>77</v>
      </c>
      <c r="S2" t="s">
        <v>77</v>
      </c>
    </row>
    <row r="3" spans="1:19" x14ac:dyDescent="0.25">
      <c r="A3" s="14">
        <v>45839</v>
      </c>
      <c r="B3" s="14">
        <v>45850</v>
      </c>
      <c r="C3" s="14">
        <v>45856</v>
      </c>
      <c r="D3" s="13">
        <v>1</v>
      </c>
      <c r="E3" s="11"/>
      <c r="F3" s="11"/>
      <c r="G3" s="11">
        <v>45839</v>
      </c>
      <c r="H3" s="11">
        <f t="shared" ref="H3:R3" si="0">G3+1</f>
        <v>45840</v>
      </c>
      <c r="I3" s="11">
        <f t="shared" si="0"/>
        <v>45841</v>
      </c>
      <c r="J3" s="11">
        <f t="shared" si="0"/>
        <v>45842</v>
      </c>
      <c r="K3" s="11">
        <f t="shared" si="0"/>
        <v>45843</v>
      </c>
      <c r="L3" s="11">
        <f t="shared" si="0"/>
        <v>45844</v>
      </c>
      <c r="M3" s="11">
        <f t="shared" si="0"/>
        <v>45845</v>
      </c>
      <c r="N3" s="11">
        <f t="shared" si="0"/>
        <v>45846</v>
      </c>
      <c r="O3" s="11">
        <f t="shared" si="0"/>
        <v>45847</v>
      </c>
      <c r="P3" s="11">
        <f t="shared" si="0"/>
        <v>45848</v>
      </c>
      <c r="Q3" s="11">
        <f t="shared" si="0"/>
        <v>45849</v>
      </c>
      <c r="R3" s="11">
        <f t="shared" si="0"/>
        <v>45850</v>
      </c>
      <c r="S3" s="13">
        <v>12</v>
      </c>
    </row>
    <row r="4" spans="1:19" x14ac:dyDescent="0.25">
      <c r="A4" s="14">
        <v>45851</v>
      </c>
      <c r="B4" s="14">
        <f>B3+14</f>
        <v>45864</v>
      </c>
      <c r="C4" s="14">
        <f>C3+14</f>
        <v>45870</v>
      </c>
      <c r="D4" s="13">
        <v>2</v>
      </c>
      <c r="E4" s="11">
        <f>A4</f>
        <v>45851</v>
      </c>
      <c r="F4" s="11">
        <f t="shared" ref="F4:R28" si="1">E4+1</f>
        <v>45852</v>
      </c>
      <c r="G4" s="11">
        <f t="shared" si="1"/>
        <v>45853</v>
      </c>
      <c r="H4" s="11">
        <f t="shared" si="1"/>
        <v>45854</v>
      </c>
      <c r="I4" s="11">
        <f t="shared" si="1"/>
        <v>45855</v>
      </c>
      <c r="J4" s="11">
        <f t="shared" si="1"/>
        <v>45856</v>
      </c>
      <c r="K4" s="11">
        <f t="shared" si="1"/>
        <v>45857</v>
      </c>
      <c r="L4" s="11">
        <f t="shared" si="1"/>
        <v>45858</v>
      </c>
      <c r="M4" s="11">
        <f t="shared" si="1"/>
        <v>45859</v>
      </c>
      <c r="N4" s="11">
        <f t="shared" si="1"/>
        <v>45860</v>
      </c>
      <c r="O4" s="11">
        <f t="shared" si="1"/>
        <v>45861</v>
      </c>
      <c r="P4" s="11">
        <f t="shared" si="1"/>
        <v>45862</v>
      </c>
      <c r="Q4" s="11">
        <f t="shared" si="1"/>
        <v>45863</v>
      </c>
      <c r="R4" s="11">
        <f t="shared" si="1"/>
        <v>45864</v>
      </c>
      <c r="S4" s="13">
        <v>14</v>
      </c>
    </row>
    <row r="5" spans="1:19" x14ac:dyDescent="0.25">
      <c r="A5" s="14">
        <f>A4+14</f>
        <v>45865</v>
      </c>
      <c r="B5" s="14">
        <f t="shared" ref="B5:B28" si="2">B4+14</f>
        <v>45878</v>
      </c>
      <c r="C5" s="14">
        <f t="shared" ref="C5:C27" si="3">C4+14</f>
        <v>45884</v>
      </c>
      <c r="D5" s="13">
        <v>3</v>
      </c>
      <c r="E5" s="11">
        <f t="shared" ref="E5:E28" si="4">A5</f>
        <v>45865</v>
      </c>
      <c r="F5" s="11">
        <f t="shared" si="1"/>
        <v>45866</v>
      </c>
      <c r="G5" s="11">
        <f t="shared" si="1"/>
        <v>45867</v>
      </c>
      <c r="H5" s="11">
        <f t="shared" si="1"/>
        <v>45868</v>
      </c>
      <c r="I5" s="11">
        <f t="shared" si="1"/>
        <v>45869</v>
      </c>
      <c r="J5" s="11">
        <f t="shared" si="1"/>
        <v>45870</v>
      </c>
      <c r="K5" s="11">
        <f t="shared" si="1"/>
        <v>45871</v>
      </c>
      <c r="L5" s="11">
        <f t="shared" si="1"/>
        <v>45872</v>
      </c>
      <c r="M5" s="11">
        <f t="shared" si="1"/>
        <v>45873</v>
      </c>
      <c r="N5" s="11">
        <f t="shared" si="1"/>
        <v>45874</v>
      </c>
      <c r="O5" s="11">
        <f t="shared" si="1"/>
        <v>45875</v>
      </c>
      <c r="P5" s="11">
        <f t="shared" si="1"/>
        <v>45876</v>
      </c>
      <c r="Q5" s="11">
        <f t="shared" si="1"/>
        <v>45877</v>
      </c>
      <c r="R5" s="11">
        <f t="shared" si="1"/>
        <v>45878</v>
      </c>
      <c r="S5" s="13">
        <v>14</v>
      </c>
    </row>
    <row r="6" spans="1:19" x14ac:dyDescent="0.25">
      <c r="A6" s="14">
        <f t="shared" ref="A6:A28" si="5">A5+14</f>
        <v>45879</v>
      </c>
      <c r="B6" s="14">
        <f t="shared" si="2"/>
        <v>45892</v>
      </c>
      <c r="C6" s="14">
        <f t="shared" si="3"/>
        <v>45898</v>
      </c>
      <c r="D6" s="13">
        <v>4</v>
      </c>
      <c r="E6" s="11">
        <f t="shared" si="4"/>
        <v>45879</v>
      </c>
      <c r="F6" s="11">
        <f t="shared" si="1"/>
        <v>45880</v>
      </c>
      <c r="G6" s="11">
        <f t="shared" si="1"/>
        <v>45881</v>
      </c>
      <c r="H6" s="11">
        <f t="shared" si="1"/>
        <v>45882</v>
      </c>
      <c r="I6" s="11">
        <f t="shared" si="1"/>
        <v>45883</v>
      </c>
      <c r="J6" s="11">
        <f t="shared" si="1"/>
        <v>45884</v>
      </c>
      <c r="K6" s="11">
        <f t="shared" si="1"/>
        <v>45885</v>
      </c>
      <c r="L6" s="11">
        <f t="shared" si="1"/>
        <v>45886</v>
      </c>
      <c r="M6" s="11">
        <f t="shared" si="1"/>
        <v>45887</v>
      </c>
      <c r="N6" s="11">
        <f t="shared" si="1"/>
        <v>45888</v>
      </c>
      <c r="O6" s="11">
        <f t="shared" si="1"/>
        <v>45889</v>
      </c>
      <c r="P6" s="11">
        <f t="shared" si="1"/>
        <v>45890</v>
      </c>
      <c r="Q6" s="11">
        <f t="shared" si="1"/>
        <v>45891</v>
      </c>
      <c r="R6" s="11">
        <f t="shared" si="1"/>
        <v>45892</v>
      </c>
      <c r="S6" s="13">
        <v>14</v>
      </c>
    </row>
    <row r="7" spans="1:19" x14ac:dyDescent="0.25">
      <c r="A7" s="14">
        <f t="shared" si="5"/>
        <v>45893</v>
      </c>
      <c r="B7" s="14">
        <f t="shared" si="2"/>
        <v>45906</v>
      </c>
      <c r="C7" s="14">
        <f t="shared" si="3"/>
        <v>45912</v>
      </c>
      <c r="D7" s="13">
        <v>5</v>
      </c>
      <c r="E7" s="11">
        <f t="shared" si="4"/>
        <v>45893</v>
      </c>
      <c r="F7" s="11">
        <f t="shared" si="1"/>
        <v>45894</v>
      </c>
      <c r="G7" s="11">
        <f t="shared" si="1"/>
        <v>45895</v>
      </c>
      <c r="H7" s="11">
        <f t="shared" si="1"/>
        <v>45896</v>
      </c>
      <c r="I7" s="11">
        <f t="shared" si="1"/>
        <v>45897</v>
      </c>
      <c r="J7" s="11">
        <f t="shared" si="1"/>
        <v>45898</v>
      </c>
      <c r="K7" s="11">
        <f t="shared" si="1"/>
        <v>45899</v>
      </c>
      <c r="L7" s="11">
        <f t="shared" si="1"/>
        <v>45900</v>
      </c>
      <c r="M7" s="11">
        <f t="shared" si="1"/>
        <v>45901</v>
      </c>
      <c r="N7" s="11">
        <f t="shared" si="1"/>
        <v>45902</v>
      </c>
      <c r="O7" s="11">
        <f t="shared" si="1"/>
        <v>45903</v>
      </c>
      <c r="P7" s="11">
        <f t="shared" si="1"/>
        <v>45904</v>
      </c>
      <c r="Q7" s="11">
        <f t="shared" si="1"/>
        <v>45905</v>
      </c>
      <c r="R7" s="11">
        <f t="shared" si="1"/>
        <v>45906</v>
      </c>
      <c r="S7" s="13">
        <v>14</v>
      </c>
    </row>
    <row r="8" spans="1:19" x14ac:dyDescent="0.25">
      <c r="A8" s="14">
        <f t="shared" si="5"/>
        <v>45907</v>
      </c>
      <c r="B8" s="14">
        <f t="shared" si="2"/>
        <v>45920</v>
      </c>
      <c r="C8" s="14">
        <f t="shared" si="3"/>
        <v>45926</v>
      </c>
      <c r="D8" s="13">
        <v>6</v>
      </c>
      <c r="E8" s="11">
        <f t="shared" si="4"/>
        <v>45907</v>
      </c>
      <c r="F8" s="11">
        <f t="shared" si="1"/>
        <v>45908</v>
      </c>
      <c r="G8" s="11">
        <f t="shared" si="1"/>
        <v>45909</v>
      </c>
      <c r="H8" s="11">
        <f t="shared" si="1"/>
        <v>45910</v>
      </c>
      <c r="I8" s="11">
        <f t="shared" si="1"/>
        <v>45911</v>
      </c>
      <c r="J8" s="11">
        <f t="shared" si="1"/>
        <v>45912</v>
      </c>
      <c r="K8" s="11">
        <f t="shared" si="1"/>
        <v>45913</v>
      </c>
      <c r="L8" s="11">
        <f t="shared" si="1"/>
        <v>45914</v>
      </c>
      <c r="M8" s="11">
        <f t="shared" si="1"/>
        <v>45915</v>
      </c>
      <c r="N8" s="11">
        <f t="shared" si="1"/>
        <v>45916</v>
      </c>
      <c r="O8" s="11">
        <f t="shared" si="1"/>
        <v>45917</v>
      </c>
      <c r="P8" s="11">
        <f t="shared" si="1"/>
        <v>45918</v>
      </c>
      <c r="Q8" s="11">
        <f t="shared" si="1"/>
        <v>45919</v>
      </c>
      <c r="R8" s="11">
        <f t="shared" si="1"/>
        <v>45920</v>
      </c>
      <c r="S8" s="13">
        <v>14</v>
      </c>
    </row>
    <row r="9" spans="1:19" x14ac:dyDescent="0.25">
      <c r="A9" s="14">
        <f t="shared" si="5"/>
        <v>45921</v>
      </c>
      <c r="B9" s="14">
        <f t="shared" si="2"/>
        <v>45934</v>
      </c>
      <c r="C9" s="14">
        <f t="shared" si="3"/>
        <v>45940</v>
      </c>
      <c r="D9" s="13">
        <v>7</v>
      </c>
      <c r="E9" s="11">
        <f t="shared" si="4"/>
        <v>45921</v>
      </c>
      <c r="F9" s="11">
        <f t="shared" si="1"/>
        <v>45922</v>
      </c>
      <c r="G9" s="11">
        <f t="shared" si="1"/>
        <v>45923</v>
      </c>
      <c r="H9" s="11">
        <f t="shared" si="1"/>
        <v>45924</v>
      </c>
      <c r="I9" s="11">
        <f t="shared" si="1"/>
        <v>45925</v>
      </c>
      <c r="J9" s="11">
        <f t="shared" si="1"/>
        <v>45926</v>
      </c>
      <c r="K9" s="11">
        <f t="shared" si="1"/>
        <v>45927</v>
      </c>
      <c r="L9" s="11">
        <f t="shared" si="1"/>
        <v>45928</v>
      </c>
      <c r="M9" s="11">
        <f t="shared" si="1"/>
        <v>45929</v>
      </c>
      <c r="N9" s="11">
        <f t="shared" si="1"/>
        <v>45930</v>
      </c>
      <c r="O9" s="11">
        <f t="shared" si="1"/>
        <v>45931</v>
      </c>
      <c r="P9" s="11">
        <f t="shared" si="1"/>
        <v>45932</v>
      </c>
      <c r="Q9" s="11">
        <f t="shared" si="1"/>
        <v>45933</v>
      </c>
      <c r="R9" s="11">
        <f t="shared" si="1"/>
        <v>45934</v>
      </c>
      <c r="S9" s="13">
        <v>14</v>
      </c>
    </row>
    <row r="10" spans="1:19" x14ac:dyDescent="0.25">
      <c r="A10" s="14">
        <f t="shared" si="5"/>
        <v>45935</v>
      </c>
      <c r="B10" s="14">
        <f t="shared" si="2"/>
        <v>45948</v>
      </c>
      <c r="C10" s="14">
        <f t="shared" si="3"/>
        <v>45954</v>
      </c>
      <c r="D10" s="13">
        <v>8</v>
      </c>
      <c r="E10" s="11">
        <f t="shared" si="4"/>
        <v>45935</v>
      </c>
      <c r="F10" s="11">
        <f t="shared" si="1"/>
        <v>45936</v>
      </c>
      <c r="G10" s="11">
        <f t="shared" si="1"/>
        <v>45937</v>
      </c>
      <c r="H10" s="11">
        <f t="shared" si="1"/>
        <v>45938</v>
      </c>
      <c r="I10" s="11">
        <f t="shared" si="1"/>
        <v>45939</v>
      </c>
      <c r="J10" s="11">
        <f t="shared" si="1"/>
        <v>45940</v>
      </c>
      <c r="K10" s="11">
        <f t="shared" si="1"/>
        <v>45941</v>
      </c>
      <c r="L10" s="11">
        <f t="shared" si="1"/>
        <v>45942</v>
      </c>
      <c r="M10" s="11">
        <f t="shared" si="1"/>
        <v>45943</v>
      </c>
      <c r="N10" s="11">
        <f t="shared" si="1"/>
        <v>45944</v>
      </c>
      <c r="O10" s="11">
        <f t="shared" si="1"/>
        <v>45945</v>
      </c>
      <c r="P10" s="11">
        <f t="shared" si="1"/>
        <v>45946</v>
      </c>
      <c r="Q10" s="11">
        <f t="shared" si="1"/>
        <v>45947</v>
      </c>
      <c r="R10" s="11">
        <f t="shared" si="1"/>
        <v>45948</v>
      </c>
      <c r="S10" s="13">
        <v>14</v>
      </c>
    </row>
    <row r="11" spans="1:19" x14ac:dyDescent="0.25">
      <c r="A11" s="14">
        <f t="shared" si="5"/>
        <v>45949</v>
      </c>
      <c r="B11" s="14">
        <f t="shared" si="2"/>
        <v>45962</v>
      </c>
      <c r="C11" s="14">
        <f t="shared" si="3"/>
        <v>45968</v>
      </c>
      <c r="D11" s="13">
        <v>9</v>
      </c>
      <c r="E11" s="11">
        <f t="shared" si="4"/>
        <v>45949</v>
      </c>
      <c r="F11" s="11">
        <f t="shared" si="1"/>
        <v>45950</v>
      </c>
      <c r="G11" s="11">
        <f t="shared" si="1"/>
        <v>45951</v>
      </c>
      <c r="H11" s="11">
        <f t="shared" si="1"/>
        <v>45952</v>
      </c>
      <c r="I11" s="11">
        <f t="shared" si="1"/>
        <v>45953</v>
      </c>
      <c r="J11" s="11">
        <f t="shared" si="1"/>
        <v>45954</v>
      </c>
      <c r="K11" s="11">
        <f t="shared" si="1"/>
        <v>45955</v>
      </c>
      <c r="L11" s="11">
        <f t="shared" si="1"/>
        <v>45956</v>
      </c>
      <c r="M11" s="11">
        <f t="shared" si="1"/>
        <v>45957</v>
      </c>
      <c r="N11" s="11">
        <f t="shared" si="1"/>
        <v>45958</v>
      </c>
      <c r="O11" s="11">
        <f t="shared" si="1"/>
        <v>45959</v>
      </c>
      <c r="P11" s="11">
        <f t="shared" si="1"/>
        <v>45960</v>
      </c>
      <c r="Q11" s="11">
        <f t="shared" si="1"/>
        <v>45961</v>
      </c>
      <c r="R11" s="11">
        <f t="shared" si="1"/>
        <v>45962</v>
      </c>
      <c r="S11" s="13">
        <v>14</v>
      </c>
    </row>
    <row r="12" spans="1:19" x14ac:dyDescent="0.25">
      <c r="A12" s="14">
        <f t="shared" si="5"/>
        <v>45963</v>
      </c>
      <c r="B12" s="14">
        <f t="shared" si="2"/>
        <v>45976</v>
      </c>
      <c r="C12" s="14">
        <f t="shared" si="3"/>
        <v>45982</v>
      </c>
      <c r="D12" s="13">
        <v>10</v>
      </c>
      <c r="E12" s="11">
        <f t="shared" si="4"/>
        <v>45963</v>
      </c>
      <c r="F12" s="11">
        <f t="shared" si="1"/>
        <v>45964</v>
      </c>
      <c r="G12" s="11">
        <f t="shared" si="1"/>
        <v>45965</v>
      </c>
      <c r="H12" s="11">
        <f t="shared" si="1"/>
        <v>45966</v>
      </c>
      <c r="I12" s="11">
        <f t="shared" si="1"/>
        <v>45967</v>
      </c>
      <c r="J12" s="11">
        <f t="shared" si="1"/>
        <v>45968</v>
      </c>
      <c r="K12" s="11">
        <f t="shared" si="1"/>
        <v>45969</v>
      </c>
      <c r="L12" s="11">
        <f t="shared" si="1"/>
        <v>45970</v>
      </c>
      <c r="M12" s="11">
        <f t="shared" si="1"/>
        <v>45971</v>
      </c>
      <c r="N12" s="11">
        <f t="shared" si="1"/>
        <v>45972</v>
      </c>
      <c r="O12" s="11">
        <f t="shared" si="1"/>
        <v>45973</v>
      </c>
      <c r="P12" s="11">
        <f t="shared" si="1"/>
        <v>45974</v>
      </c>
      <c r="Q12" s="11">
        <f t="shared" si="1"/>
        <v>45975</v>
      </c>
      <c r="R12" s="11">
        <f t="shared" si="1"/>
        <v>45976</v>
      </c>
      <c r="S12" s="13">
        <v>14</v>
      </c>
    </row>
    <row r="13" spans="1:19" x14ac:dyDescent="0.25">
      <c r="A13" s="14">
        <f t="shared" si="5"/>
        <v>45977</v>
      </c>
      <c r="B13" s="14">
        <f t="shared" si="2"/>
        <v>45990</v>
      </c>
      <c r="C13" s="14">
        <f t="shared" si="3"/>
        <v>45996</v>
      </c>
      <c r="D13" s="13">
        <v>11</v>
      </c>
      <c r="E13" s="11">
        <f t="shared" si="4"/>
        <v>45977</v>
      </c>
      <c r="F13" s="11">
        <f t="shared" si="1"/>
        <v>45978</v>
      </c>
      <c r="G13" s="11">
        <f t="shared" si="1"/>
        <v>45979</v>
      </c>
      <c r="H13" s="11">
        <f t="shared" si="1"/>
        <v>45980</v>
      </c>
      <c r="I13" s="11">
        <f t="shared" si="1"/>
        <v>45981</v>
      </c>
      <c r="J13" s="11">
        <f t="shared" si="1"/>
        <v>45982</v>
      </c>
      <c r="K13" s="11">
        <f t="shared" si="1"/>
        <v>45983</v>
      </c>
      <c r="L13" s="11">
        <f t="shared" si="1"/>
        <v>45984</v>
      </c>
      <c r="M13" s="11">
        <f t="shared" si="1"/>
        <v>45985</v>
      </c>
      <c r="N13" s="11">
        <f t="shared" si="1"/>
        <v>45986</v>
      </c>
      <c r="O13" s="11">
        <f t="shared" si="1"/>
        <v>45987</v>
      </c>
      <c r="P13" s="11">
        <f t="shared" si="1"/>
        <v>45988</v>
      </c>
      <c r="Q13" s="11">
        <f t="shared" si="1"/>
        <v>45989</v>
      </c>
      <c r="R13" s="11">
        <f t="shared" si="1"/>
        <v>45990</v>
      </c>
      <c r="S13" s="13">
        <v>14</v>
      </c>
    </row>
    <row r="14" spans="1:19" x14ac:dyDescent="0.25">
      <c r="A14" s="14">
        <f t="shared" si="5"/>
        <v>45991</v>
      </c>
      <c r="B14" s="14">
        <f t="shared" si="2"/>
        <v>46004</v>
      </c>
      <c r="C14" s="14">
        <f t="shared" si="3"/>
        <v>46010</v>
      </c>
      <c r="D14" s="13">
        <v>12</v>
      </c>
      <c r="E14" s="11">
        <f t="shared" si="4"/>
        <v>45991</v>
      </c>
      <c r="F14" s="11">
        <f t="shared" si="1"/>
        <v>45992</v>
      </c>
      <c r="G14" s="11">
        <f t="shared" si="1"/>
        <v>45993</v>
      </c>
      <c r="H14" s="11">
        <f t="shared" si="1"/>
        <v>45994</v>
      </c>
      <c r="I14" s="11">
        <f t="shared" si="1"/>
        <v>45995</v>
      </c>
      <c r="J14" s="11">
        <f t="shared" si="1"/>
        <v>45996</v>
      </c>
      <c r="K14" s="11">
        <f t="shared" si="1"/>
        <v>45997</v>
      </c>
      <c r="L14" s="11">
        <f t="shared" si="1"/>
        <v>45998</v>
      </c>
      <c r="M14" s="11">
        <f t="shared" si="1"/>
        <v>45999</v>
      </c>
      <c r="N14" s="11">
        <f t="shared" si="1"/>
        <v>46000</v>
      </c>
      <c r="O14" s="11">
        <f t="shared" si="1"/>
        <v>46001</v>
      </c>
      <c r="P14" s="11">
        <f t="shared" si="1"/>
        <v>46002</v>
      </c>
      <c r="Q14" s="11">
        <f t="shared" si="1"/>
        <v>46003</v>
      </c>
      <c r="R14" s="11">
        <f t="shared" si="1"/>
        <v>46004</v>
      </c>
      <c r="S14" s="13">
        <v>14</v>
      </c>
    </row>
    <row r="15" spans="1:19" x14ac:dyDescent="0.25">
      <c r="A15" s="14">
        <f t="shared" si="5"/>
        <v>46005</v>
      </c>
      <c r="B15" s="14">
        <f t="shared" si="2"/>
        <v>46018</v>
      </c>
      <c r="C15" s="14">
        <f t="shared" si="3"/>
        <v>46024</v>
      </c>
      <c r="D15" s="13">
        <v>13</v>
      </c>
      <c r="E15" s="11">
        <f t="shared" si="4"/>
        <v>46005</v>
      </c>
      <c r="F15" s="11">
        <f t="shared" si="1"/>
        <v>46006</v>
      </c>
      <c r="G15" s="11">
        <f t="shared" si="1"/>
        <v>46007</v>
      </c>
      <c r="H15" s="11">
        <f t="shared" si="1"/>
        <v>46008</v>
      </c>
      <c r="I15" s="11">
        <f t="shared" si="1"/>
        <v>46009</v>
      </c>
      <c r="J15" s="11">
        <f t="shared" si="1"/>
        <v>46010</v>
      </c>
      <c r="K15" s="11">
        <f t="shared" si="1"/>
        <v>46011</v>
      </c>
      <c r="L15" s="11">
        <f t="shared" si="1"/>
        <v>46012</v>
      </c>
      <c r="M15" s="11">
        <f t="shared" si="1"/>
        <v>46013</v>
      </c>
      <c r="N15" s="11">
        <f t="shared" si="1"/>
        <v>46014</v>
      </c>
      <c r="O15" s="11">
        <f t="shared" si="1"/>
        <v>46015</v>
      </c>
      <c r="P15" s="11">
        <f t="shared" si="1"/>
        <v>46016</v>
      </c>
      <c r="Q15" s="11">
        <f t="shared" si="1"/>
        <v>46017</v>
      </c>
      <c r="R15" s="11">
        <f t="shared" si="1"/>
        <v>46018</v>
      </c>
      <c r="S15" s="13">
        <v>14</v>
      </c>
    </row>
    <row r="16" spans="1:19" x14ac:dyDescent="0.25">
      <c r="A16" s="14">
        <f t="shared" si="5"/>
        <v>46019</v>
      </c>
      <c r="B16" s="14">
        <f t="shared" si="2"/>
        <v>46032</v>
      </c>
      <c r="C16" s="14">
        <f t="shared" si="3"/>
        <v>46038</v>
      </c>
      <c r="D16" s="13">
        <v>14</v>
      </c>
      <c r="E16" s="11">
        <f t="shared" si="4"/>
        <v>46019</v>
      </c>
      <c r="F16" s="11">
        <f t="shared" si="1"/>
        <v>46020</v>
      </c>
      <c r="G16" s="11">
        <f t="shared" si="1"/>
        <v>46021</v>
      </c>
      <c r="H16" s="11">
        <f t="shared" si="1"/>
        <v>46022</v>
      </c>
      <c r="I16" s="11">
        <f t="shared" si="1"/>
        <v>46023</v>
      </c>
      <c r="J16" s="11">
        <f t="shared" si="1"/>
        <v>46024</v>
      </c>
      <c r="K16" s="11">
        <f t="shared" si="1"/>
        <v>46025</v>
      </c>
      <c r="L16" s="11">
        <f t="shared" si="1"/>
        <v>46026</v>
      </c>
      <c r="M16" s="11">
        <f t="shared" si="1"/>
        <v>46027</v>
      </c>
      <c r="N16" s="11">
        <f t="shared" si="1"/>
        <v>46028</v>
      </c>
      <c r="O16" s="11">
        <f t="shared" si="1"/>
        <v>46029</v>
      </c>
      <c r="P16" s="11">
        <f t="shared" si="1"/>
        <v>46030</v>
      </c>
      <c r="Q16" s="11">
        <f t="shared" si="1"/>
        <v>46031</v>
      </c>
      <c r="R16" s="11">
        <f t="shared" si="1"/>
        <v>46032</v>
      </c>
      <c r="S16" s="13">
        <v>14</v>
      </c>
    </row>
    <row r="17" spans="1:19" x14ac:dyDescent="0.25">
      <c r="A17" s="14">
        <f t="shared" si="5"/>
        <v>46033</v>
      </c>
      <c r="B17" s="14">
        <f t="shared" si="2"/>
        <v>46046</v>
      </c>
      <c r="C17" s="14">
        <f t="shared" si="3"/>
        <v>46052</v>
      </c>
      <c r="D17" s="13">
        <v>15</v>
      </c>
      <c r="E17" s="11">
        <f t="shared" si="4"/>
        <v>46033</v>
      </c>
      <c r="F17" s="11">
        <f t="shared" si="1"/>
        <v>46034</v>
      </c>
      <c r="G17" s="11">
        <f t="shared" si="1"/>
        <v>46035</v>
      </c>
      <c r="H17" s="11">
        <f t="shared" si="1"/>
        <v>46036</v>
      </c>
      <c r="I17" s="11">
        <f t="shared" si="1"/>
        <v>46037</v>
      </c>
      <c r="J17" s="11">
        <f t="shared" si="1"/>
        <v>46038</v>
      </c>
      <c r="K17" s="11">
        <f t="shared" si="1"/>
        <v>46039</v>
      </c>
      <c r="L17" s="11">
        <f t="shared" si="1"/>
        <v>46040</v>
      </c>
      <c r="M17" s="11">
        <f t="shared" si="1"/>
        <v>46041</v>
      </c>
      <c r="N17" s="11">
        <f t="shared" si="1"/>
        <v>46042</v>
      </c>
      <c r="O17" s="11">
        <f t="shared" si="1"/>
        <v>46043</v>
      </c>
      <c r="P17" s="11">
        <f t="shared" si="1"/>
        <v>46044</v>
      </c>
      <c r="Q17" s="11">
        <f t="shared" si="1"/>
        <v>46045</v>
      </c>
      <c r="R17" s="11">
        <f t="shared" si="1"/>
        <v>46046</v>
      </c>
      <c r="S17" s="13">
        <v>14</v>
      </c>
    </row>
    <row r="18" spans="1:19" x14ac:dyDescent="0.25">
      <c r="A18" s="14">
        <f t="shared" si="5"/>
        <v>46047</v>
      </c>
      <c r="B18" s="14">
        <f t="shared" si="2"/>
        <v>46060</v>
      </c>
      <c r="C18" s="14">
        <f t="shared" si="3"/>
        <v>46066</v>
      </c>
      <c r="D18" s="13">
        <v>16</v>
      </c>
      <c r="E18" s="11">
        <f t="shared" si="4"/>
        <v>46047</v>
      </c>
      <c r="F18" s="11">
        <f t="shared" si="1"/>
        <v>46048</v>
      </c>
      <c r="G18" s="11">
        <f t="shared" si="1"/>
        <v>46049</v>
      </c>
      <c r="H18" s="11">
        <f t="shared" si="1"/>
        <v>46050</v>
      </c>
      <c r="I18" s="11">
        <f t="shared" si="1"/>
        <v>46051</v>
      </c>
      <c r="J18" s="11">
        <f t="shared" si="1"/>
        <v>46052</v>
      </c>
      <c r="K18" s="11">
        <f t="shared" si="1"/>
        <v>46053</v>
      </c>
      <c r="L18" s="11">
        <f t="shared" si="1"/>
        <v>46054</v>
      </c>
      <c r="M18" s="11">
        <f t="shared" si="1"/>
        <v>46055</v>
      </c>
      <c r="N18" s="11">
        <f t="shared" si="1"/>
        <v>46056</v>
      </c>
      <c r="O18" s="11">
        <f t="shared" si="1"/>
        <v>46057</v>
      </c>
      <c r="P18" s="11">
        <f t="shared" si="1"/>
        <v>46058</v>
      </c>
      <c r="Q18" s="11">
        <f t="shared" si="1"/>
        <v>46059</v>
      </c>
      <c r="R18" s="11">
        <f t="shared" si="1"/>
        <v>46060</v>
      </c>
      <c r="S18" s="13">
        <v>14</v>
      </c>
    </row>
    <row r="19" spans="1:19" x14ac:dyDescent="0.25">
      <c r="A19" s="14">
        <f t="shared" si="5"/>
        <v>46061</v>
      </c>
      <c r="B19" s="14">
        <f t="shared" si="2"/>
        <v>46074</v>
      </c>
      <c r="C19" s="14">
        <f t="shared" si="3"/>
        <v>46080</v>
      </c>
      <c r="D19" s="13">
        <v>17</v>
      </c>
      <c r="E19" s="11">
        <f t="shared" si="4"/>
        <v>46061</v>
      </c>
      <c r="F19" s="11">
        <f t="shared" si="1"/>
        <v>46062</v>
      </c>
      <c r="G19" s="11">
        <f t="shared" si="1"/>
        <v>46063</v>
      </c>
      <c r="H19" s="11">
        <f t="shared" si="1"/>
        <v>46064</v>
      </c>
      <c r="I19" s="11">
        <f t="shared" si="1"/>
        <v>46065</v>
      </c>
      <c r="J19" s="11">
        <f t="shared" si="1"/>
        <v>46066</v>
      </c>
      <c r="K19" s="11">
        <f t="shared" si="1"/>
        <v>46067</v>
      </c>
      <c r="L19" s="11">
        <f t="shared" si="1"/>
        <v>46068</v>
      </c>
      <c r="M19" s="11">
        <f t="shared" si="1"/>
        <v>46069</v>
      </c>
      <c r="N19" s="11">
        <f t="shared" si="1"/>
        <v>46070</v>
      </c>
      <c r="O19" s="11">
        <f t="shared" si="1"/>
        <v>46071</v>
      </c>
      <c r="P19" s="11">
        <f t="shared" si="1"/>
        <v>46072</v>
      </c>
      <c r="Q19" s="11">
        <f t="shared" si="1"/>
        <v>46073</v>
      </c>
      <c r="R19" s="11">
        <f t="shared" si="1"/>
        <v>46074</v>
      </c>
      <c r="S19" s="13">
        <v>14</v>
      </c>
    </row>
    <row r="20" spans="1:19" x14ac:dyDescent="0.25">
      <c r="A20" s="14">
        <f t="shared" si="5"/>
        <v>46075</v>
      </c>
      <c r="B20" s="14">
        <f t="shared" si="2"/>
        <v>46088</v>
      </c>
      <c r="C20" s="14">
        <f t="shared" si="3"/>
        <v>46094</v>
      </c>
      <c r="D20" s="13">
        <v>18</v>
      </c>
      <c r="E20" s="11">
        <f t="shared" si="4"/>
        <v>46075</v>
      </c>
      <c r="F20" s="11">
        <f t="shared" si="1"/>
        <v>46076</v>
      </c>
      <c r="G20" s="11">
        <f t="shared" si="1"/>
        <v>46077</v>
      </c>
      <c r="H20" s="11">
        <f t="shared" si="1"/>
        <v>46078</v>
      </c>
      <c r="I20" s="11">
        <f t="shared" si="1"/>
        <v>46079</v>
      </c>
      <c r="J20" s="11">
        <f t="shared" si="1"/>
        <v>46080</v>
      </c>
      <c r="K20" s="11">
        <f t="shared" si="1"/>
        <v>46081</v>
      </c>
      <c r="L20" s="11">
        <f t="shared" si="1"/>
        <v>46082</v>
      </c>
      <c r="M20" s="11">
        <f t="shared" si="1"/>
        <v>46083</v>
      </c>
      <c r="N20" s="11">
        <f t="shared" si="1"/>
        <v>46084</v>
      </c>
      <c r="O20" s="11">
        <f t="shared" si="1"/>
        <v>46085</v>
      </c>
      <c r="P20" s="11">
        <f t="shared" si="1"/>
        <v>46086</v>
      </c>
      <c r="Q20" s="11">
        <f t="shared" si="1"/>
        <v>46087</v>
      </c>
      <c r="R20" s="11">
        <f t="shared" si="1"/>
        <v>46088</v>
      </c>
      <c r="S20" s="13">
        <v>14</v>
      </c>
    </row>
    <row r="21" spans="1:19" x14ac:dyDescent="0.25">
      <c r="A21" s="14">
        <f t="shared" si="5"/>
        <v>46089</v>
      </c>
      <c r="B21" s="14">
        <f t="shared" si="2"/>
        <v>46102</v>
      </c>
      <c r="C21" s="14">
        <f t="shared" si="3"/>
        <v>46108</v>
      </c>
      <c r="D21" s="13">
        <v>19</v>
      </c>
      <c r="E21" s="11">
        <f t="shared" si="4"/>
        <v>46089</v>
      </c>
      <c r="F21" s="11">
        <f t="shared" si="1"/>
        <v>46090</v>
      </c>
      <c r="G21" s="11">
        <f t="shared" si="1"/>
        <v>46091</v>
      </c>
      <c r="H21" s="11">
        <f t="shared" si="1"/>
        <v>46092</v>
      </c>
      <c r="I21" s="11">
        <f t="shared" si="1"/>
        <v>46093</v>
      </c>
      <c r="J21" s="11">
        <f t="shared" si="1"/>
        <v>46094</v>
      </c>
      <c r="K21" s="11">
        <f t="shared" si="1"/>
        <v>46095</v>
      </c>
      <c r="L21" s="11">
        <f t="shared" si="1"/>
        <v>46096</v>
      </c>
      <c r="M21" s="11">
        <f t="shared" si="1"/>
        <v>46097</v>
      </c>
      <c r="N21" s="11">
        <f t="shared" si="1"/>
        <v>46098</v>
      </c>
      <c r="O21" s="11">
        <f t="shared" si="1"/>
        <v>46099</v>
      </c>
      <c r="P21" s="11">
        <f t="shared" si="1"/>
        <v>46100</v>
      </c>
      <c r="Q21" s="11">
        <f t="shared" si="1"/>
        <v>46101</v>
      </c>
      <c r="R21" s="11">
        <f t="shared" si="1"/>
        <v>46102</v>
      </c>
      <c r="S21" s="13">
        <v>14</v>
      </c>
    </row>
    <row r="22" spans="1:19" x14ac:dyDescent="0.25">
      <c r="A22" s="14">
        <f t="shared" si="5"/>
        <v>46103</v>
      </c>
      <c r="B22" s="14">
        <f t="shared" si="2"/>
        <v>46116</v>
      </c>
      <c r="C22" s="14">
        <f t="shared" si="3"/>
        <v>46122</v>
      </c>
      <c r="D22" s="13">
        <v>20</v>
      </c>
      <c r="E22" s="11">
        <f t="shared" si="4"/>
        <v>46103</v>
      </c>
      <c r="F22" s="11">
        <f t="shared" si="1"/>
        <v>46104</v>
      </c>
      <c r="G22" s="11">
        <f t="shared" si="1"/>
        <v>46105</v>
      </c>
      <c r="H22" s="11">
        <f t="shared" si="1"/>
        <v>46106</v>
      </c>
      <c r="I22" s="11">
        <f t="shared" si="1"/>
        <v>46107</v>
      </c>
      <c r="J22" s="11">
        <f t="shared" si="1"/>
        <v>46108</v>
      </c>
      <c r="K22" s="11">
        <f t="shared" si="1"/>
        <v>46109</v>
      </c>
      <c r="L22" s="11">
        <f t="shared" si="1"/>
        <v>46110</v>
      </c>
      <c r="M22" s="11">
        <f t="shared" si="1"/>
        <v>46111</v>
      </c>
      <c r="N22" s="11">
        <f t="shared" si="1"/>
        <v>46112</v>
      </c>
      <c r="O22" s="11">
        <f t="shared" si="1"/>
        <v>46113</v>
      </c>
      <c r="P22" s="11">
        <f t="shared" si="1"/>
        <v>46114</v>
      </c>
      <c r="Q22" s="11">
        <f t="shared" si="1"/>
        <v>46115</v>
      </c>
      <c r="R22" s="11">
        <f t="shared" si="1"/>
        <v>46116</v>
      </c>
      <c r="S22" s="13">
        <v>14</v>
      </c>
    </row>
    <row r="23" spans="1:19" x14ac:dyDescent="0.25">
      <c r="A23" s="14">
        <f t="shared" si="5"/>
        <v>46117</v>
      </c>
      <c r="B23" s="14">
        <f t="shared" si="2"/>
        <v>46130</v>
      </c>
      <c r="C23" s="14">
        <f t="shared" si="3"/>
        <v>46136</v>
      </c>
      <c r="D23" s="13">
        <v>21</v>
      </c>
      <c r="E23" s="11">
        <f t="shared" si="4"/>
        <v>46117</v>
      </c>
      <c r="F23" s="11">
        <f t="shared" si="1"/>
        <v>46118</v>
      </c>
      <c r="G23" s="11">
        <f t="shared" si="1"/>
        <v>46119</v>
      </c>
      <c r="H23" s="11">
        <f t="shared" si="1"/>
        <v>46120</v>
      </c>
      <c r="I23" s="11">
        <f t="shared" ref="G23:R28" si="6">H23+1</f>
        <v>46121</v>
      </c>
      <c r="J23" s="11">
        <f t="shared" si="6"/>
        <v>46122</v>
      </c>
      <c r="K23" s="11">
        <f t="shared" si="6"/>
        <v>46123</v>
      </c>
      <c r="L23" s="11">
        <f t="shared" si="6"/>
        <v>46124</v>
      </c>
      <c r="M23" s="11">
        <f t="shared" si="6"/>
        <v>46125</v>
      </c>
      <c r="N23" s="11">
        <f t="shared" si="6"/>
        <v>46126</v>
      </c>
      <c r="O23" s="11">
        <f t="shared" si="6"/>
        <v>46127</v>
      </c>
      <c r="P23" s="11">
        <f t="shared" si="6"/>
        <v>46128</v>
      </c>
      <c r="Q23" s="11">
        <f t="shared" si="6"/>
        <v>46129</v>
      </c>
      <c r="R23" s="11">
        <f t="shared" si="6"/>
        <v>46130</v>
      </c>
      <c r="S23" s="13">
        <v>14</v>
      </c>
    </row>
    <row r="24" spans="1:19" x14ac:dyDescent="0.25">
      <c r="A24" s="14">
        <f t="shared" si="5"/>
        <v>46131</v>
      </c>
      <c r="B24" s="14">
        <f t="shared" si="2"/>
        <v>46144</v>
      </c>
      <c r="C24" s="14">
        <f t="shared" si="3"/>
        <v>46150</v>
      </c>
      <c r="D24" s="13">
        <v>22</v>
      </c>
      <c r="E24" s="11">
        <f t="shared" si="4"/>
        <v>46131</v>
      </c>
      <c r="F24" s="11">
        <f t="shared" si="1"/>
        <v>46132</v>
      </c>
      <c r="G24" s="11">
        <f t="shared" si="6"/>
        <v>46133</v>
      </c>
      <c r="H24" s="11">
        <f t="shared" si="6"/>
        <v>46134</v>
      </c>
      <c r="I24" s="11">
        <f t="shared" si="6"/>
        <v>46135</v>
      </c>
      <c r="J24" s="11">
        <f t="shared" si="6"/>
        <v>46136</v>
      </c>
      <c r="K24" s="11">
        <f t="shared" si="6"/>
        <v>46137</v>
      </c>
      <c r="L24" s="11">
        <f t="shared" si="6"/>
        <v>46138</v>
      </c>
      <c r="M24" s="11">
        <f t="shared" si="6"/>
        <v>46139</v>
      </c>
      <c r="N24" s="11">
        <f t="shared" si="6"/>
        <v>46140</v>
      </c>
      <c r="O24" s="11">
        <f t="shared" si="6"/>
        <v>46141</v>
      </c>
      <c r="P24" s="11">
        <f t="shared" si="6"/>
        <v>46142</v>
      </c>
      <c r="Q24" s="11">
        <f t="shared" si="6"/>
        <v>46143</v>
      </c>
      <c r="R24" s="11">
        <f t="shared" si="6"/>
        <v>46144</v>
      </c>
      <c r="S24" s="13">
        <v>14</v>
      </c>
    </row>
    <row r="25" spans="1:19" x14ac:dyDescent="0.25">
      <c r="A25" s="14">
        <f t="shared" si="5"/>
        <v>46145</v>
      </c>
      <c r="B25" s="14">
        <f t="shared" si="2"/>
        <v>46158</v>
      </c>
      <c r="C25" s="14">
        <f t="shared" si="3"/>
        <v>46164</v>
      </c>
      <c r="D25" s="13">
        <v>23</v>
      </c>
      <c r="E25" s="11">
        <f t="shared" si="4"/>
        <v>46145</v>
      </c>
      <c r="F25" s="11">
        <f t="shared" si="1"/>
        <v>46146</v>
      </c>
      <c r="G25" s="11">
        <f t="shared" si="6"/>
        <v>46147</v>
      </c>
      <c r="H25" s="11">
        <f t="shared" si="6"/>
        <v>46148</v>
      </c>
      <c r="I25" s="11">
        <f t="shared" si="6"/>
        <v>46149</v>
      </c>
      <c r="J25" s="11">
        <f t="shared" si="6"/>
        <v>46150</v>
      </c>
      <c r="K25" s="11">
        <f t="shared" si="6"/>
        <v>46151</v>
      </c>
      <c r="L25" s="11">
        <f t="shared" si="6"/>
        <v>46152</v>
      </c>
      <c r="M25" s="11">
        <f t="shared" si="6"/>
        <v>46153</v>
      </c>
      <c r="N25" s="11">
        <f t="shared" si="6"/>
        <v>46154</v>
      </c>
      <c r="O25" s="11">
        <f t="shared" si="6"/>
        <v>46155</v>
      </c>
      <c r="P25" s="11">
        <f t="shared" si="6"/>
        <v>46156</v>
      </c>
      <c r="Q25" s="11">
        <f t="shared" si="6"/>
        <v>46157</v>
      </c>
      <c r="R25" s="11">
        <f t="shared" si="6"/>
        <v>46158</v>
      </c>
      <c r="S25" s="13">
        <v>14</v>
      </c>
    </row>
    <row r="26" spans="1:19" x14ac:dyDescent="0.25">
      <c r="A26" s="14">
        <f t="shared" si="5"/>
        <v>46159</v>
      </c>
      <c r="B26" s="14">
        <f t="shared" si="2"/>
        <v>46172</v>
      </c>
      <c r="C26" s="14">
        <f t="shared" si="3"/>
        <v>46178</v>
      </c>
      <c r="D26" s="13">
        <v>24</v>
      </c>
      <c r="E26" s="11">
        <f t="shared" si="4"/>
        <v>46159</v>
      </c>
      <c r="F26" s="11">
        <f t="shared" si="1"/>
        <v>46160</v>
      </c>
      <c r="G26" s="11">
        <f t="shared" si="6"/>
        <v>46161</v>
      </c>
      <c r="H26" s="11">
        <f t="shared" si="6"/>
        <v>46162</v>
      </c>
      <c r="I26" s="11">
        <f t="shared" si="6"/>
        <v>46163</v>
      </c>
      <c r="J26" s="11">
        <f t="shared" si="6"/>
        <v>46164</v>
      </c>
      <c r="K26" s="11">
        <f t="shared" si="6"/>
        <v>46165</v>
      </c>
      <c r="L26" s="11">
        <f t="shared" si="6"/>
        <v>46166</v>
      </c>
      <c r="M26" s="11">
        <f t="shared" si="6"/>
        <v>46167</v>
      </c>
      <c r="N26" s="11">
        <f t="shared" si="6"/>
        <v>46168</v>
      </c>
      <c r="O26" s="11">
        <f t="shared" si="6"/>
        <v>46169</v>
      </c>
      <c r="P26" s="11">
        <f t="shared" si="6"/>
        <v>46170</v>
      </c>
      <c r="Q26" s="11">
        <f t="shared" si="6"/>
        <v>46171</v>
      </c>
      <c r="R26" s="11">
        <f t="shared" si="6"/>
        <v>46172</v>
      </c>
      <c r="S26" s="13">
        <v>14</v>
      </c>
    </row>
    <row r="27" spans="1:19" x14ac:dyDescent="0.25">
      <c r="A27" s="14">
        <f t="shared" si="5"/>
        <v>46173</v>
      </c>
      <c r="B27" s="14">
        <f t="shared" si="2"/>
        <v>46186</v>
      </c>
      <c r="C27" s="14">
        <f t="shared" si="3"/>
        <v>46192</v>
      </c>
      <c r="D27" s="13">
        <v>25</v>
      </c>
      <c r="E27" s="11">
        <f t="shared" si="4"/>
        <v>46173</v>
      </c>
      <c r="F27" s="11">
        <f t="shared" si="1"/>
        <v>46174</v>
      </c>
      <c r="G27" s="11">
        <f t="shared" si="6"/>
        <v>46175</v>
      </c>
      <c r="H27" s="11">
        <f t="shared" si="6"/>
        <v>46176</v>
      </c>
      <c r="I27" s="11">
        <f t="shared" si="6"/>
        <v>46177</v>
      </c>
      <c r="J27" s="11">
        <f t="shared" si="6"/>
        <v>46178</v>
      </c>
      <c r="K27" s="11">
        <f t="shared" si="6"/>
        <v>46179</v>
      </c>
      <c r="L27" s="11">
        <f t="shared" si="6"/>
        <v>46180</v>
      </c>
      <c r="M27" s="11">
        <f t="shared" si="6"/>
        <v>46181</v>
      </c>
      <c r="N27" s="11">
        <f t="shared" si="6"/>
        <v>46182</v>
      </c>
      <c r="O27" s="11">
        <f t="shared" si="6"/>
        <v>46183</v>
      </c>
      <c r="P27" s="11">
        <f t="shared" si="6"/>
        <v>46184</v>
      </c>
      <c r="Q27" s="11">
        <f t="shared" si="6"/>
        <v>46185</v>
      </c>
      <c r="R27" s="11">
        <f t="shared" si="6"/>
        <v>46186</v>
      </c>
      <c r="S27" s="13">
        <v>14</v>
      </c>
    </row>
    <row r="28" spans="1:19" x14ac:dyDescent="0.25">
      <c r="A28" s="14">
        <f t="shared" si="5"/>
        <v>46187</v>
      </c>
      <c r="B28" s="14">
        <f t="shared" si="2"/>
        <v>46200</v>
      </c>
      <c r="C28" s="14">
        <v>46203</v>
      </c>
      <c r="D28" s="13">
        <v>26</v>
      </c>
      <c r="E28" s="11">
        <f t="shared" si="4"/>
        <v>46187</v>
      </c>
      <c r="F28" s="11">
        <f t="shared" si="1"/>
        <v>46188</v>
      </c>
      <c r="G28" s="11">
        <f t="shared" si="6"/>
        <v>46189</v>
      </c>
      <c r="H28" s="11">
        <f t="shared" si="6"/>
        <v>46190</v>
      </c>
      <c r="I28" s="11">
        <f t="shared" si="6"/>
        <v>46191</v>
      </c>
      <c r="J28" s="11">
        <f t="shared" si="6"/>
        <v>46192</v>
      </c>
      <c r="K28" s="11">
        <f t="shared" si="6"/>
        <v>46193</v>
      </c>
      <c r="L28" s="11">
        <f t="shared" si="6"/>
        <v>46194</v>
      </c>
      <c r="M28" s="11">
        <f t="shared" si="6"/>
        <v>46195</v>
      </c>
      <c r="N28" s="11">
        <f t="shared" si="6"/>
        <v>46196</v>
      </c>
      <c r="O28" s="11">
        <f t="shared" si="6"/>
        <v>46197</v>
      </c>
      <c r="P28" s="11">
        <f t="shared" si="6"/>
        <v>46198</v>
      </c>
      <c r="Q28" s="11">
        <f t="shared" si="6"/>
        <v>46199</v>
      </c>
      <c r="R28" s="11">
        <f t="shared" si="6"/>
        <v>46200</v>
      </c>
      <c r="S28" s="13">
        <v>14</v>
      </c>
    </row>
    <row r="29" spans="1:19" x14ac:dyDescent="0.25">
      <c r="A29" s="14">
        <f>A28+14</f>
        <v>46201</v>
      </c>
      <c r="B29" s="14">
        <v>46203</v>
      </c>
      <c r="C29" s="14">
        <v>46203</v>
      </c>
      <c r="D29" s="13">
        <v>27</v>
      </c>
      <c r="E29" s="11">
        <f t="shared" ref="E29" si="7">A29</f>
        <v>46201</v>
      </c>
      <c r="F29" s="11">
        <f t="shared" ref="F29" si="8">E29+1</f>
        <v>46202</v>
      </c>
      <c r="G29" s="11">
        <f t="shared" ref="G29" si="9">F29+1</f>
        <v>46203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3">
        <v>3</v>
      </c>
    </row>
  </sheetData>
  <phoneticPr fontId="7" type="noConversion"/>
  <pageMargins left="0.7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24A4-05C4-4B34-9097-BE9CD337BD14}">
  <sheetPr codeName="Sheet3">
    <pageSetUpPr fitToPage="1"/>
  </sheetPr>
  <dimension ref="A1:Q252"/>
  <sheetViews>
    <sheetView zoomScaleNormal="100" workbookViewId="0">
      <pane ySplit="1" topLeftCell="A29" activePane="bottomLeft" state="frozen"/>
      <selection activeCell="A11" sqref="A11:D11"/>
      <selection pane="bottomLeft" activeCell="D46" sqref="D46"/>
    </sheetView>
  </sheetViews>
  <sheetFormatPr defaultRowHeight="15" x14ac:dyDescent="0.25"/>
  <cols>
    <col min="1" max="1" width="38.42578125" customWidth="1"/>
    <col min="2" max="2" width="31.7109375" customWidth="1"/>
    <col min="3" max="3" width="11.42578125" style="18" bestFit="1" customWidth="1"/>
    <col min="4" max="4" width="10.140625" style="18" bestFit="1" customWidth="1"/>
    <col min="5" max="5" width="9.42578125" style="18" bestFit="1" customWidth="1"/>
    <col min="6" max="7" width="11.42578125" style="18" customWidth="1"/>
    <col min="8" max="8" width="12.7109375" style="18" customWidth="1"/>
    <col min="9" max="9" width="9.140625" style="18" customWidth="1"/>
    <col min="10" max="10" width="12.42578125" style="18" customWidth="1"/>
    <col min="11" max="11" width="10" style="18" bestFit="1" customWidth="1"/>
    <col min="12" max="12" width="9.85546875" style="18" bestFit="1" customWidth="1"/>
    <col min="13" max="13" width="13.42578125" style="18" bestFit="1" customWidth="1"/>
    <col min="17" max="17" width="10.140625" bestFit="1" customWidth="1"/>
  </cols>
  <sheetData>
    <row r="1" spans="1:13" x14ac:dyDescent="0.25">
      <c r="A1" t="s">
        <v>37</v>
      </c>
      <c r="B1" t="s">
        <v>36</v>
      </c>
      <c r="C1" s="18" t="s">
        <v>38</v>
      </c>
      <c r="D1" s="18" t="s">
        <v>194</v>
      </c>
      <c r="E1" s="18" t="s">
        <v>27</v>
      </c>
      <c r="F1" s="18" t="s">
        <v>40</v>
      </c>
      <c r="G1" s="18" t="s">
        <v>67</v>
      </c>
      <c r="H1" s="18" t="s">
        <v>68</v>
      </c>
      <c r="I1" s="18" t="s">
        <v>164</v>
      </c>
      <c r="J1" s="18" t="s">
        <v>165</v>
      </c>
      <c r="K1" s="18" t="s">
        <v>166</v>
      </c>
      <c r="L1" s="18" t="s">
        <v>167</v>
      </c>
      <c r="M1" s="18" t="s">
        <v>168</v>
      </c>
    </row>
    <row r="2" spans="1:13" x14ac:dyDescent="0.25">
      <c r="A2" t="s">
        <v>147</v>
      </c>
      <c r="B2" t="s">
        <v>148</v>
      </c>
      <c r="C2" s="18" t="s">
        <v>149</v>
      </c>
      <c r="D2" s="18" t="s">
        <v>77</v>
      </c>
      <c r="E2" s="18" t="s">
        <v>77</v>
      </c>
      <c r="F2" s="18" t="s">
        <v>77</v>
      </c>
      <c r="G2" s="18" t="s">
        <v>77</v>
      </c>
      <c r="H2" s="18" t="s">
        <v>77</v>
      </c>
      <c r="I2" s="18" t="s">
        <v>77</v>
      </c>
      <c r="J2" s="18" t="s">
        <v>77</v>
      </c>
      <c r="K2" s="18" t="s">
        <v>77</v>
      </c>
      <c r="L2" s="18" t="s">
        <v>77</v>
      </c>
      <c r="M2" s="18" t="s">
        <v>77</v>
      </c>
    </row>
    <row r="3" spans="1:13" x14ac:dyDescent="0.25">
      <c r="A3" t="s">
        <v>336</v>
      </c>
      <c r="B3" s="21" t="s">
        <v>79</v>
      </c>
      <c r="C3" s="18" t="s">
        <v>83</v>
      </c>
      <c r="D3" s="36">
        <v>19.09</v>
      </c>
      <c r="E3" s="20">
        <v>26.46</v>
      </c>
      <c r="F3" s="20">
        <v>0</v>
      </c>
      <c r="G3" s="18" t="s">
        <v>12</v>
      </c>
      <c r="H3" s="18" t="s">
        <v>27</v>
      </c>
      <c r="I3" s="18" t="s">
        <v>77</v>
      </c>
      <c r="J3" s="18" t="s">
        <v>77</v>
      </c>
      <c r="K3" s="18" t="s">
        <v>77</v>
      </c>
      <c r="L3" s="18" t="s">
        <v>77</v>
      </c>
      <c r="M3" s="19" t="s">
        <v>77</v>
      </c>
    </row>
    <row r="4" spans="1:13" x14ac:dyDescent="0.25">
      <c r="A4" t="s">
        <v>199</v>
      </c>
      <c r="B4" s="21" t="s">
        <v>200</v>
      </c>
      <c r="C4" s="18" t="s">
        <v>83</v>
      </c>
      <c r="D4" s="36">
        <v>19.09</v>
      </c>
      <c r="E4" s="20">
        <v>26.46</v>
      </c>
      <c r="F4" s="20">
        <v>0</v>
      </c>
      <c r="G4" s="18" t="s">
        <v>12</v>
      </c>
      <c r="H4" s="18" t="s">
        <v>27</v>
      </c>
      <c r="I4" s="18" t="s">
        <v>77</v>
      </c>
      <c r="J4" s="18" t="s">
        <v>77</v>
      </c>
      <c r="K4" s="18" t="s">
        <v>77</v>
      </c>
      <c r="L4" s="18" t="s">
        <v>77</v>
      </c>
      <c r="M4" s="19" t="s">
        <v>77</v>
      </c>
    </row>
    <row r="5" spans="1:13" x14ac:dyDescent="0.25">
      <c r="A5" t="s">
        <v>304</v>
      </c>
      <c r="B5" s="21" t="s">
        <v>305</v>
      </c>
      <c r="C5" s="18" t="s">
        <v>83</v>
      </c>
      <c r="D5" s="36">
        <v>18.62</v>
      </c>
      <c r="E5" s="20">
        <v>26.15</v>
      </c>
      <c r="F5" s="20">
        <v>0</v>
      </c>
      <c r="G5" s="18" t="s">
        <v>12</v>
      </c>
      <c r="H5" s="18" t="s">
        <v>27</v>
      </c>
      <c r="I5" s="18" t="s">
        <v>77</v>
      </c>
      <c r="J5" s="18" t="s">
        <v>77</v>
      </c>
      <c r="K5" s="18" t="s">
        <v>77</v>
      </c>
      <c r="L5" s="18" t="s">
        <v>77</v>
      </c>
      <c r="M5" s="19" t="s">
        <v>77</v>
      </c>
    </row>
    <row r="6" spans="1:13" x14ac:dyDescent="0.25">
      <c r="A6" t="s">
        <v>217</v>
      </c>
      <c r="B6" s="21" t="s">
        <v>339</v>
      </c>
      <c r="C6" s="18" t="s">
        <v>86</v>
      </c>
      <c r="D6" s="20">
        <v>0</v>
      </c>
      <c r="E6" s="20">
        <f>D6*1.5</f>
        <v>0</v>
      </c>
      <c r="F6" s="36">
        <v>2784</v>
      </c>
      <c r="G6" s="18" t="s">
        <v>12</v>
      </c>
      <c r="H6" s="18" t="s">
        <v>27</v>
      </c>
      <c r="I6" s="18" t="s">
        <v>169</v>
      </c>
      <c r="J6" s="18" t="s">
        <v>13</v>
      </c>
      <c r="K6" s="18" t="s">
        <v>14</v>
      </c>
      <c r="L6" s="18" t="s">
        <v>15</v>
      </c>
      <c r="M6" s="19">
        <v>8</v>
      </c>
    </row>
    <row r="7" spans="1:13" x14ac:dyDescent="0.25">
      <c r="A7" t="s">
        <v>338</v>
      </c>
      <c r="B7" s="21" t="s">
        <v>43</v>
      </c>
      <c r="C7" s="18" t="s">
        <v>85</v>
      </c>
      <c r="D7" s="20">
        <v>0</v>
      </c>
      <c r="E7" s="20">
        <v>0</v>
      </c>
      <c r="F7" s="36">
        <v>1197.8399999999999</v>
      </c>
      <c r="G7" s="18" t="s">
        <v>12</v>
      </c>
      <c r="H7" s="18" t="s">
        <v>300</v>
      </c>
      <c r="I7" s="18" t="s">
        <v>169</v>
      </c>
      <c r="J7" s="18" t="s">
        <v>13</v>
      </c>
      <c r="K7" s="18" t="s">
        <v>14</v>
      </c>
      <c r="L7" s="18" t="s">
        <v>15</v>
      </c>
      <c r="M7" s="19">
        <v>2.4</v>
      </c>
    </row>
    <row r="8" spans="1:13" x14ac:dyDescent="0.25">
      <c r="A8" t="s">
        <v>179</v>
      </c>
      <c r="B8" s="21" t="s">
        <v>180</v>
      </c>
      <c r="C8" s="18" t="s">
        <v>181</v>
      </c>
      <c r="D8" s="20">
        <v>0</v>
      </c>
      <c r="E8" s="20">
        <v>0</v>
      </c>
      <c r="F8" s="36">
        <f>7223.09/12</f>
        <v>601.92416666666668</v>
      </c>
      <c r="G8" s="18" t="s">
        <v>12</v>
      </c>
      <c r="H8" s="18" t="s">
        <v>77</v>
      </c>
      <c r="I8" s="18" t="s">
        <v>77</v>
      </c>
      <c r="J8" s="18" t="s">
        <v>77</v>
      </c>
      <c r="K8" s="18" t="s">
        <v>77</v>
      </c>
      <c r="L8" s="18" t="s">
        <v>77</v>
      </c>
      <c r="M8" s="19" t="s">
        <v>77</v>
      </c>
    </row>
    <row r="9" spans="1:13" x14ac:dyDescent="0.25">
      <c r="A9" t="s">
        <v>327</v>
      </c>
      <c r="B9" s="21" t="s">
        <v>41</v>
      </c>
      <c r="C9" s="18" t="s">
        <v>87</v>
      </c>
      <c r="D9" s="36">
        <v>23.59</v>
      </c>
      <c r="E9" s="20">
        <f>D9*1.5</f>
        <v>35.384999999999998</v>
      </c>
      <c r="F9" s="20">
        <v>0</v>
      </c>
      <c r="G9" s="18" t="s">
        <v>12</v>
      </c>
      <c r="H9" s="18" t="s">
        <v>300</v>
      </c>
      <c r="I9" s="18" t="s">
        <v>169</v>
      </c>
      <c r="J9" s="18" t="s">
        <v>13</v>
      </c>
      <c r="K9" s="18" t="s">
        <v>14</v>
      </c>
      <c r="L9" s="18" t="s">
        <v>15</v>
      </c>
      <c r="M9" s="19">
        <v>0</v>
      </c>
    </row>
    <row r="10" spans="1:13" x14ac:dyDescent="0.25">
      <c r="A10" t="s">
        <v>355</v>
      </c>
      <c r="B10" s="21" t="s">
        <v>356</v>
      </c>
      <c r="C10" s="18" t="s">
        <v>357</v>
      </c>
      <c r="D10" s="36">
        <v>28</v>
      </c>
      <c r="E10" s="20">
        <f t="shared" ref="E10:E72" si="0">D10*1.5</f>
        <v>42</v>
      </c>
      <c r="F10" s="20">
        <v>0</v>
      </c>
      <c r="G10" s="18" t="s">
        <v>12</v>
      </c>
      <c r="H10" s="18" t="s">
        <v>300</v>
      </c>
      <c r="I10" s="18" t="s">
        <v>169</v>
      </c>
      <c r="J10" s="18" t="s">
        <v>13</v>
      </c>
      <c r="K10" s="18" t="s">
        <v>14</v>
      </c>
      <c r="L10" s="18" t="s">
        <v>15</v>
      </c>
      <c r="M10" s="19">
        <v>8</v>
      </c>
    </row>
    <row r="11" spans="1:13" x14ac:dyDescent="0.25">
      <c r="A11" t="s">
        <v>316</v>
      </c>
      <c r="B11" s="21" t="s">
        <v>202</v>
      </c>
      <c r="C11" s="18" t="s">
        <v>84</v>
      </c>
      <c r="D11" s="20">
        <v>0</v>
      </c>
      <c r="E11" s="20">
        <f t="shared" ref="E11" si="1">D11*1.5</f>
        <v>0</v>
      </c>
      <c r="F11" s="36">
        <v>2604.8000000000002</v>
      </c>
      <c r="G11" s="18" t="s">
        <v>12</v>
      </c>
      <c r="H11" s="18" t="s">
        <v>300</v>
      </c>
      <c r="I11" s="18" t="s">
        <v>169</v>
      </c>
      <c r="J11" s="18" t="s">
        <v>13</v>
      </c>
      <c r="K11" s="18" t="s">
        <v>14</v>
      </c>
      <c r="L11" s="18" t="s">
        <v>15</v>
      </c>
      <c r="M11" s="19">
        <v>8</v>
      </c>
    </row>
    <row r="12" spans="1:13" x14ac:dyDescent="0.25">
      <c r="A12" t="s">
        <v>324</v>
      </c>
      <c r="B12" s="21" t="s">
        <v>325</v>
      </c>
      <c r="D12" s="36">
        <v>27.13</v>
      </c>
      <c r="E12" s="20">
        <f t="shared" si="0"/>
        <v>40.695</v>
      </c>
      <c r="F12" s="20">
        <v>0</v>
      </c>
      <c r="G12" s="18" t="s">
        <v>12</v>
      </c>
      <c r="H12" s="18" t="s">
        <v>77</v>
      </c>
      <c r="I12" s="18" t="s">
        <v>77</v>
      </c>
      <c r="J12" s="18" t="s">
        <v>77</v>
      </c>
      <c r="K12" s="18" t="s">
        <v>77</v>
      </c>
      <c r="L12" s="18" t="s">
        <v>77</v>
      </c>
      <c r="M12" s="19" t="s">
        <v>77</v>
      </c>
    </row>
    <row r="13" spans="1:13" x14ac:dyDescent="0.25">
      <c r="A13" s="22" t="s">
        <v>153</v>
      </c>
      <c r="B13" t="s">
        <v>41</v>
      </c>
      <c r="C13" s="18" t="s">
        <v>88</v>
      </c>
      <c r="D13" s="36">
        <v>26.79</v>
      </c>
      <c r="E13" s="20">
        <f t="shared" si="0"/>
        <v>40.185000000000002</v>
      </c>
      <c r="F13" s="20">
        <v>0</v>
      </c>
      <c r="G13" s="18" t="s">
        <v>12</v>
      </c>
      <c r="H13" s="18" t="s">
        <v>27</v>
      </c>
      <c r="I13" s="18" t="s">
        <v>169</v>
      </c>
      <c r="J13" s="18" t="s">
        <v>13</v>
      </c>
      <c r="K13" s="18" t="s">
        <v>14</v>
      </c>
      <c r="L13" s="18" t="s">
        <v>15</v>
      </c>
      <c r="M13" s="19">
        <v>2</v>
      </c>
    </row>
    <row r="14" spans="1:13" x14ac:dyDescent="0.25">
      <c r="A14" t="s">
        <v>313</v>
      </c>
      <c r="B14" s="23" t="s">
        <v>39</v>
      </c>
      <c r="C14" s="18" t="s">
        <v>89</v>
      </c>
      <c r="D14" s="20">
        <v>0</v>
      </c>
      <c r="E14" s="20">
        <f t="shared" si="0"/>
        <v>0</v>
      </c>
      <c r="F14" s="37">
        <v>532.12</v>
      </c>
      <c r="G14" s="18" t="s">
        <v>12</v>
      </c>
      <c r="H14" s="18" t="s">
        <v>77</v>
      </c>
      <c r="I14" s="18" t="s">
        <v>77</v>
      </c>
      <c r="J14" s="18" t="s">
        <v>77</v>
      </c>
      <c r="K14" s="18" t="s">
        <v>77</v>
      </c>
      <c r="L14" s="18" t="s">
        <v>77</v>
      </c>
      <c r="M14" s="19" t="s">
        <v>77</v>
      </c>
    </row>
    <row r="15" spans="1:13" x14ac:dyDescent="0.25">
      <c r="A15" t="s">
        <v>331</v>
      </c>
      <c r="B15" s="23" t="s">
        <v>224</v>
      </c>
      <c r="C15" s="18" t="s">
        <v>225</v>
      </c>
      <c r="D15" s="20">
        <v>0</v>
      </c>
      <c r="E15" s="20">
        <f t="shared" si="0"/>
        <v>0</v>
      </c>
      <c r="F15" s="37">
        <v>300</v>
      </c>
      <c r="G15" s="18" t="s">
        <v>226</v>
      </c>
      <c r="H15" s="18" t="s">
        <v>77</v>
      </c>
      <c r="I15" s="18" t="s">
        <v>77</v>
      </c>
      <c r="J15" s="18" t="s">
        <v>77</v>
      </c>
      <c r="K15" s="18" t="s">
        <v>77</v>
      </c>
      <c r="L15" s="18" t="s">
        <v>77</v>
      </c>
      <c r="M15" s="19" t="s">
        <v>77</v>
      </c>
    </row>
    <row r="16" spans="1:13" x14ac:dyDescent="0.25">
      <c r="A16" s="24" t="s">
        <v>144</v>
      </c>
      <c r="B16" t="s">
        <v>145</v>
      </c>
      <c r="C16" s="18" t="s">
        <v>146</v>
      </c>
      <c r="D16" s="20">
        <v>16</v>
      </c>
      <c r="E16" s="20">
        <f t="shared" si="0"/>
        <v>24</v>
      </c>
      <c r="F16" s="20">
        <v>0</v>
      </c>
      <c r="G16" s="18" t="s">
        <v>12</v>
      </c>
      <c r="H16" s="18" t="s">
        <v>27</v>
      </c>
      <c r="I16" s="18" t="s">
        <v>77</v>
      </c>
      <c r="J16" s="18" t="s">
        <v>77</v>
      </c>
      <c r="K16" s="18" t="s">
        <v>77</v>
      </c>
      <c r="L16" s="18" t="s">
        <v>77</v>
      </c>
      <c r="M16" s="19" t="s">
        <v>77</v>
      </c>
    </row>
    <row r="17" spans="1:13" x14ac:dyDescent="0.25">
      <c r="A17" s="24" t="s">
        <v>61</v>
      </c>
      <c r="B17" t="s">
        <v>81</v>
      </c>
      <c r="C17" s="18" t="s">
        <v>90</v>
      </c>
      <c r="D17" s="36">
        <v>34.270000000000003</v>
      </c>
      <c r="E17" s="20">
        <f t="shared" si="0"/>
        <v>51.405000000000001</v>
      </c>
      <c r="F17" s="20">
        <v>0</v>
      </c>
      <c r="G17" s="18" t="s">
        <v>12</v>
      </c>
      <c r="H17" s="18" t="s">
        <v>27</v>
      </c>
      <c r="I17" s="18" t="s">
        <v>169</v>
      </c>
      <c r="J17" s="18" t="s">
        <v>13</v>
      </c>
      <c r="K17" s="18" t="s">
        <v>14</v>
      </c>
      <c r="L17" s="18" t="s">
        <v>15</v>
      </c>
      <c r="M17" s="19">
        <v>8</v>
      </c>
    </row>
    <row r="18" spans="1:13" x14ac:dyDescent="0.25">
      <c r="A18" s="24" t="s">
        <v>63</v>
      </c>
      <c r="B18" t="s">
        <v>82</v>
      </c>
      <c r="C18" s="18" t="s">
        <v>90</v>
      </c>
      <c r="D18" s="36">
        <v>32.22</v>
      </c>
      <c r="E18" s="20">
        <f t="shared" si="0"/>
        <v>48.33</v>
      </c>
      <c r="F18" s="20">
        <v>0</v>
      </c>
      <c r="G18" s="18" t="s">
        <v>12</v>
      </c>
      <c r="H18" s="18" t="s">
        <v>27</v>
      </c>
      <c r="I18" s="18" t="s">
        <v>169</v>
      </c>
      <c r="J18" s="18" t="s">
        <v>13</v>
      </c>
      <c r="K18" s="18" t="s">
        <v>14</v>
      </c>
      <c r="L18" s="18" t="s">
        <v>15</v>
      </c>
      <c r="M18" s="19">
        <v>8</v>
      </c>
    </row>
    <row r="19" spans="1:13" x14ac:dyDescent="0.25">
      <c r="A19" s="24" t="s">
        <v>60</v>
      </c>
      <c r="B19" t="s">
        <v>80</v>
      </c>
      <c r="C19" s="18" t="s">
        <v>91</v>
      </c>
      <c r="D19" s="20">
        <v>0</v>
      </c>
      <c r="E19" s="20">
        <f t="shared" si="0"/>
        <v>0</v>
      </c>
      <c r="F19" s="36">
        <v>3545.6</v>
      </c>
      <c r="G19" s="18" t="s">
        <v>12</v>
      </c>
      <c r="H19" s="18" t="s">
        <v>27</v>
      </c>
      <c r="I19" s="18" t="s">
        <v>169</v>
      </c>
      <c r="J19" s="18" t="s">
        <v>13</v>
      </c>
      <c r="K19" s="18" t="s">
        <v>14</v>
      </c>
      <c r="L19" s="18" t="s">
        <v>15</v>
      </c>
      <c r="M19" s="19">
        <v>8</v>
      </c>
    </row>
    <row r="20" spans="1:13" x14ac:dyDescent="0.25">
      <c r="A20" s="24" t="s">
        <v>185</v>
      </c>
      <c r="B20" t="s">
        <v>145</v>
      </c>
      <c r="C20" s="18" t="s">
        <v>146</v>
      </c>
      <c r="D20" s="20">
        <v>20</v>
      </c>
      <c r="E20" s="20">
        <f t="shared" si="0"/>
        <v>30</v>
      </c>
      <c r="F20" s="20">
        <v>0</v>
      </c>
      <c r="G20" s="18" t="s">
        <v>12</v>
      </c>
      <c r="H20" s="18" t="s">
        <v>27</v>
      </c>
      <c r="I20" s="18" t="s">
        <v>77</v>
      </c>
      <c r="J20" s="18" t="s">
        <v>77</v>
      </c>
      <c r="K20" s="18" t="s">
        <v>77</v>
      </c>
      <c r="L20" s="18" t="s">
        <v>77</v>
      </c>
      <c r="M20" s="19" t="s">
        <v>77</v>
      </c>
    </row>
    <row r="21" spans="1:13" x14ac:dyDescent="0.25">
      <c r="A21" s="24" t="s">
        <v>62</v>
      </c>
      <c r="B21" t="s">
        <v>82</v>
      </c>
      <c r="C21" s="18" t="s">
        <v>90</v>
      </c>
      <c r="D21" s="36">
        <v>32.22</v>
      </c>
      <c r="E21" s="20">
        <f t="shared" si="0"/>
        <v>48.33</v>
      </c>
      <c r="F21" s="20">
        <v>0</v>
      </c>
      <c r="G21" s="18" t="s">
        <v>12</v>
      </c>
      <c r="H21" s="18" t="s">
        <v>27</v>
      </c>
      <c r="I21" s="18" t="s">
        <v>169</v>
      </c>
      <c r="J21" s="18" t="s">
        <v>13</v>
      </c>
      <c r="K21" s="18" t="s">
        <v>14</v>
      </c>
      <c r="L21" s="18" t="s">
        <v>15</v>
      </c>
      <c r="M21" s="19">
        <v>8</v>
      </c>
    </row>
    <row r="22" spans="1:13" x14ac:dyDescent="0.25">
      <c r="A22" s="24" t="s">
        <v>150</v>
      </c>
      <c r="B22" t="s">
        <v>151</v>
      </c>
      <c r="C22" s="18" t="s">
        <v>90</v>
      </c>
      <c r="D22" s="20">
        <v>20</v>
      </c>
      <c r="E22" s="20">
        <f t="shared" si="0"/>
        <v>30</v>
      </c>
      <c r="F22" s="20">
        <v>0</v>
      </c>
      <c r="G22" s="18" t="s">
        <v>12</v>
      </c>
      <c r="H22" s="18" t="s">
        <v>27</v>
      </c>
      <c r="I22" s="18" t="s">
        <v>77</v>
      </c>
      <c r="J22" s="18" t="s">
        <v>77</v>
      </c>
      <c r="K22" s="18" t="s">
        <v>77</v>
      </c>
      <c r="L22" s="18" t="s">
        <v>77</v>
      </c>
      <c r="M22" s="19" t="s">
        <v>77</v>
      </c>
    </row>
    <row r="23" spans="1:13" x14ac:dyDescent="0.25">
      <c r="A23" t="s">
        <v>69</v>
      </c>
      <c r="B23" s="25" t="s">
        <v>110</v>
      </c>
      <c r="C23" s="18" t="s">
        <v>92</v>
      </c>
      <c r="D23" s="36">
        <v>23.6</v>
      </c>
      <c r="E23" s="20">
        <f>D23*1.25</f>
        <v>29.5</v>
      </c>
      <c r="F23" s="20">
        <v>0</v>
      </c>
      <c r="G23" s="18" t="s">
        <v>12</v>
      </c>
      <c r="H23" s="18" t="s">
        <v>214</v>
      </c>
      <c r="I23" s="18" t="s">
        <v>77</v>
      </c>
      <c r="J23" s="18" t="s">
        <v>77</v>
      </c>
      <c r="K23" s="18" t="s">
        <v>77</v>
      </c>
      <c r="L23" s="18" t="s">
        <v>77</v>
      </c>
      <c r="M23" s="19" t="s">
        <v>77</v>
      </c>
    </row>
    <row r="24" spans="1:13" x14ac:dyDescent="0.25">
      <c r="A24" t="s">
        <v>215</v>
      </c>
      <c r="B24" s="25" t="s">
        <v>74</v>
      </c>
      <c r="C24" s="18" t="s">
        <v>92</v>
      </c>
      <c r="D24" s="36">
        <v>17.97</v>
      </c>
      <c r="E24" s="20">
        <f t="shared" ref="E24:E39" si="2">D24*1.25</f>
        <v>22.462499999999999</v>
      </c>
      <c r="F24" s="20">
        <v>0</v>
      </c>
      <c r="G24" s="18" t="s">
        <v>12</v>
      </c>
      <c r="H24" s="18" t="s">
        <v>214</v>
      </c>
      <c r="I24" s="18" t="s">
        <v>77</v>
      </c>
      <c r="J24" s="18" t="s">
        <v>77</v>
      </c>
      <c r="K24" s="18" t="s">
        <v>77</v>
      </c>
      <c r="L24" s="18" t="s">
        <v>77</v>
      </c>
      <c r="M24" s="19" t="s">
        <v>77</v>
      </c>
    </row>
    <row r="25" spans="1:13" x14ac:dyDescent="0.25">
      <c r="A25" t="s">
        <v>70</v>
      </c>
      <c r="B25" s="25" t="s">
        <v>74</v>
      </c>
      <c r="C25" s="18" t="s">
        <v>92</v>
      </c>
      <c r="D25" s="36">
        <v>17.97</v>
      </c>
      <c r="E25" s="20">
        <f t="shared" si="2"/>
        <v>22.462499999999999</v>
      </c>
      <c r="F25" s="20">
        <v>0</v>
      </c>
      <c r="G25" s="18" t="s">
        <v>12</v>
      </c>
      <c r="H25" s="18" t="s">
        <v>214</v>
      </c>
      <c r="I25" s="18" t="s">
        <v>77</v>
      </c>
      <c r="J25" s="18" t="s">
        <v>77</v>
      </c>
      <c r="K25" s="18" t="s">
        <v>77</v>
      </c>
      <c r="L25" s="18" t="s">
        <v>77</v>
      </c>
      <c r="M25" s="19" t="s">
        <v>77</v>
      </c>
    </row>
    <row r="26" spans="1:13" x14ac:dyDescent="0.25">
      <c r="A26" t="s">
        <v>71</v>
      </c>
      <c r="B26" s="25" t="s">
        <v>74</v>
      </c>
      <c r="C26" s="18" t="s">
        <v>92</v>
      </c>
      <c r="D26" s="36">
        <v>17.97</v>
      </c>
      <c r="E26" s="20">
        <f t="shared" si="2"/>
        <v>22.462499999999999</v>
      </c>
      <c r="F26" s="20">
        <v>0</v>
      </c>
      <c r="G26" s="18" t="s">
        <v>12</v>
      </c>
      <c r="H26" s="18" t="s">
        <v>214</v>
      </c>
      <c r="I26" s="18" t="s">
        <v>77</v>
      </c>
      <c r="J26" s="18" t="s">
        <v>77</v>
      </c>
      <c r="K26" s="18" t="s">
        <v>77</v>
      </c>
      <c r="L26" s="18" t="s">
        <v>77</v>
      </c>
      <c r="M26" s="19" t="s">
        <v>77</v>
      </c>
    </row>
    <row r="27" spans="1:13" x14ac:dyDescent="0.25">
      <c r="A27" t="s">
        <v>344</v>
      </c>
      <c r="B27" s="25" t="s">
        <v>115</v>
      </c>
      <c r="C27" s="18" t="s">
        <v>114</v>
      </c>
      <c r="D27" s="20">
        <v>0</v>
      </c>
      <c r="E27" s="20">
        <v>29.21</v>
      </c>
      <c r="F27" s="36">
        <v>465.57</v>
      </c>
      <c r="G27" s="18" t="s">
        <v>116</v>
      </c>
      <c r="H27" s="18" t="s">
        <v>214</v>
      </c>
      <c r="I27" s="18" t="s">
        <v>77</v>
      </c>
      <c r="J27" s="18" t="s">
        <v>77</v>
      </c>
      <c r="K27" s="18" t="s">
        <v>77</v>
      </c>
      <c r="L27" s="18" t="s">
        <v>77</v>
      </c>
      <c r="M27" s="19" t="s">
        <v>77</v>
      </c>
    </row>
    <row r="28" spans="1:13" x14ac:dyDescent="0.25">
      <c r="A28" t="s">
        <v>75</v>
      </c>
      <c r="B28" s="25" t="s">
        <v>74</v>
      </c>
      <c r="C28" s="18" t="s">
        <v>92</v>
      </c>
      <c r="D28" s="20">
        <v>17.23</v>
      </c>
      <c r="E28" s="20">
        <f t="shared" si="2"/>
        <v>21.537500000000001</v>
      </c>
      <c r="F28" s="20">
        <v>0</v>
      </c>
      <c r="G28" s="18" t="s">
        <v>12</v>
      </c>
      <c r="H28" s="18" t="s">
        <v>214</v>
      </c>
      <c r="I28" s="18" t="s">
        <v>77</v>
      </c>
      <c r="J28" s="18" t="s">
        <v>77</v>
      </c>
      <c r="K28" s="18" t="s">
        <v>77</v>
      </c>
      <c r="L28" s="18" t="s">
        <v>77</v>
      </c>
      <c r="M28" s="19" t="s">
        <v>77</v>
      </c>
    </row>
    <row r="29" spans="1:13" x14ac:dyDescent="0.25">
      <c r="A29" t="s">
        <v>354</v>
      </c>
      <c r="B29" s="25" t="s">
        <v>109</v>
      </c>
      <c r="C29" s="18" t="s">
        <v>92</v>
      </c>
      <c r="D29" s="20">
        <v>19.09</v>
      </c>
      <c r="E29" s="20">
        <f t="shared" si="2"/>
        <v>23.862500000000001</v>
      </c>
      <c r="F29" s="20">
        <v>0</v>
      </c>
      <c r="G29" s="18" t="s">
        <v>12</v>
      </c>
      <c r="H29" s="18" t="s">
        <v>214</v>
      </c>
      <c r="I29" s="18" t="s">
        <v>77</v>
      </c>
      <c r="J29" s="18" t="s">
        <v>77</v>
      </c>
      <c r="K29" s="18" t="s">
        <v>77</v>
      </c>
      <c r="L29" s="18" t="s">
        <v>77</v>
      </c>
      <c r="M29" s="19" t="s">
        <v>77</v>
      </c>
    </row>
    <row r="30" spans="1:13" x14ac:dyDescent="0.25">
      <c r="A30" t="s">
        <v>111</v>
      </c>
      <c r="B30" s="25" t="s">
        <v>112</v>
      </c>
      <c r="C30" s="18" t="s">
        <v>92</v>
      </c>
      <c r="D30" s="20">
        <v>19.09</v>
      </c>
      <c r="E30" s="20">
        <f t="shared" si="2"/>
        <v>23.862500000000001</v>
      </c>
      <c r="F30" s="20">
        <v>0</v>
      </c>
      <c r="G30" s="18" t="s">
        <v>12</v>
      </c>
      <c r="H30" s="18" t="s">
        <v>214</v>
      </c>
      <c r="I30" s="18" t="s">
        <v>77</v>
      </c>
      <c r="J30" s="18" t="s">
        <v>77</v>
      </c>
      <c r="K30" s="18" t="s">
        <v>77</v>
      </c>
      <c r="L30" s="18" t="s">
        <v>77</v>
      </c>
      <c r="M30" s="19" t="s">
        <v>77</v>
      </c>
    </row>
    <row r="31" spans="1:13" x14ac:dyDescent="0.25">
      <c r="A31" t="s">
        <v>73</v>
      </c>
      <c r="B31" s="25" t="s">
        <v>74</v>
      </c>
      <c r="C31" s="18" t="s">
        <v>92</v>
      </c>
      <c r="D31" s="20">
        <v>19.09</v>
      </c>
      <c r="E31" s="20">
        <f t="shared" si="2"/>
        <v>23.862500000000001</v>
      </c>
      <c r="F31" s="20">
        <v>0</v>
      </c>
      <c r="G31" s="18" t="s">
        <v>12</v>
      </c>
      <c r="H31" s="18" t="s">
        <v>214</v>
      </c>
      <c r="I31" s="18" t="s">
        <v>77</v>
      </c>
      <c r="J31" s="18" t="s">
        <v>77</v>
      </c>
      <c r="K31" s="18" t="s">
        <v>77</v>
      </c>
      <c r="L31" s="18" t="s">
        <v>77</v>
      </c>
      <c r="M31" s="19" t="s">
        <v>77</v>
      </c>
    </row>
    <row r="32" spans="1:13" x14ac:dyDescent="0.25">
      <c r="A32" t="s">
        <v>113</v>
      </c>
      <c r="B32" s="25" t="s">
        <v>109</v>
      </c>
      <c r="C32" s="18" t="s">
        <v>92</v>
      </c>
      <c r="D32" s="20">
        <v>17.97</v>
      </c>
      <c r="E32" s="20">
        <f t="shared" si="2"/>
        <v>22.462499999999999</v>
      </c>
      <c r="F32" s="20">
        <v>0</v>
      </c>
      <c r="G32" s="18" t="s">
        <v>12</v>
      </c>
      <c r="H32" s="18" t="s">
        <v>214</v>
      </c>
      <c r="I32" s="18" t="s">
        <v>77</v>
      </c>
      <c r="J32" s="18" t="s">
        <v>77</v>
      </c>
      <c r="K32" s="18" t="s">
        <v>77</v>
      </c>
      <c r="L32" s="18" t="s">
        <v>77</v>
      </c>
      <c r="M32" s="19" t="s">
        <v>77</v>
      </c>
    </row>
    <row r="33" spans="1:13" x14ac:dyDescent="0.25">
      <c r="A33" t="s">
        <v>72</v>
      </c>
      <c r="B33" s="25" t="s">
        <v>109</v>
      </c>
      <c r="C33" s="18" t="s">
        <v>92</v>
      </c>
      <c r="D33" s="20">
        <v>19.09</v>
      </c>
      <c r="E33" s="20">
        <f t="shared" si="2"/>
        <v>23.862500000000001</v>
      </c>
      <c r="F33" s="20">
        <v>0</v>
      </c>
      <c r="G33" s="18" t="s">
        <v>12</v>
      </c>
      <c r="H33" s="18" t="s">
        <v>214</v>
      </c>
      <c r="I33" s="18" t="s">
        <v>77</v>
      </c>
      <c r="J33" s="18" t="s">
        <v>77</v>
      </c>
      <c r="K33" s="18" t="s">
        <v>77</v>
      </c>
      <c r="L33" s="18" t="s">
        <v>77</v>
      </c>
      <c r="M33" s="19" t="s">
        <v>77</v>
      </c>
    </row>
    <row r="34" spans="1:13" x14ac:dyDescent="0.25">
      <c r="A34" t="s">
        <v>343</v>
      </c>
      <c r="B34" s="25" t="s">
        <v>74</v>
      </c>
      <c r="C34" s="18" t="s">
        <v>92</v>
      </c>
      <c r="D34" s="20">
        <v>17.75</v>
      </c>
      <c r="E34" s="20">
        <f t="shared" si="2"/>
        <v>22.1875</v>
      </c>
      <c r="F34" s="20">
        <v>0</v>
      </c>
      <c r="G34" s="18" t="s">
        <v>12</v>
      </c>
      <c r="H34" s="18" t="s">
        <v>214</v>
      </c>
      <c r="I34" s="18" t="s">
        <v>77</v>
      </c>
      <c r="J34" s="18" t="s">
        <v>77</v>
      </c>
      <c r="K34" s="18" t="s">
        <v>77</v>
      </c>
      <c r="L34" s="18" t="s">
        <v>77</v>
      </c>
      <c r="M34" s="19" t="s">
        <v>77</v>
      </c>
    </row>
    <row r="35" spans="1:13" x14ac:dyDescent="0.25">
      <c r="A35" t="s">
        <v>359</v>
      </c>
      <c r="B35" s="25" t="s">
        <v>74</v>
      </c>
      <c r="C35" s="18" t="s">
        <v>92</v>
      </c>
      <c r="D35" s="20">
        <v>19.09</v>
      </c>
      <c r="E35" s="20">
        <f t="shared" si="2"/>
        <v>23.862500000000001</v>
      </c>
      <c r="F35" s="20">
        <v>0</v>
      </c>
      <c r="G35" s="18" t="s">
        <v>12</v>
      </c>
      <c r="H35" s="18" t="s">
        <v>214</v>
      </c>
      <c r="I35" s="18" t="s">
        <v>77</v>
      </c>
      <c r="J35" s="18" t="s">
        <v>77</v>
      </c>
      <c r="K35" s="18" t="s">
        <v>77</v>
      </c>
      <c r="L35" s="18" t="s">
        <v>77</v>
      </c>
      <c r="M35" s="19" t="s">
        <v>77</v>
      </c>
    </row>
    <row r="36" spans="1:13" x14ac:dyDescent="0.25">
      <c r="A36" t="s">
        <v>227</v>
      </c>
      <c r="B36" s="25" t="s">
        <v>74</v>
      </c>
      <c r="C36" s="18" t="s">
        <v>92</v>
      </c>
      <c r="D36" s="20">
        <v>0</v>
      </c>
      <c r="E36" s="20">
        <f t="shared" si="2"/>
        <v>0</v>
      </c>
      <c r="F36" s="20">
        <v>0</v>
      </c>
      <c r="G36" s="18" t="s">
        <v>12</v>
      </c>
      <c r="H36" s="18" t="s">
        <v>214</v>
      </c>
      <c r="I36" s="18" t="s">
        <v>77</v>
      </c>
      <c r="J36" s="18" t="s">
        <v>77</v>
      </c>
      <c r="K36" s="18" t="s">
        <v>77</v>
      </c>
      <c r="L36" s="18" t="s">
        <v>77</v>
      </c>
      <c r="M36" s="19" t="s">
        <v>77</v>
      </c>
    </row>
    <row r="37" spans="1:13" x14ac:dyDescent="0.25">
      <c r="A37" t="s">
        <v>227</v>
      </c>
      <c r="B37" s="25" t="s">
        <v>74</v>
      </c>
      <c r="C37" s="18" t="s">
        <v>92</v>
      </c>
      <c r="D37" s="20">
        <v>0</v>
      </c>
      <c r="E37" s="20">
        <f t="shared" si="2"/>
        <v>0</v>
      </c>
      <c r="F37" s="20">
        <v>0</v>
      </c>
      <c r="G37" s="18" t="s">
        <v>12</v>
      </c>
      <c r="H37" s="18" t="s">
        <v>214</v>
      </c>
      <c r="I37" s="18" t="s">
        <v>77</v>
      </c>
      <c r="J37" s="18" t="s">
        <v>77</v>
      </c>
      <c r="K37" s="18" t="s">
        <v>77</v>
      </c>
      <c r="L37" s="18" t="s">
        <v>77</v>
      </c>
      <c r="M37" s="19" t="s">
        <v>77</v>
      </c>
    </row>
    <row r="38" spans="1:13" x14ac:dyDescent="0.25">
      <c r="A38" t="s">
        <v>227</v>
      </c>
      <c r="B38" s="25" t="s">
        <v>74</v>
      </c>
      <c r="C38" s="18" t="s">
        <v>92</v>
      </c>
      <c r="D38" s="20">
        <v>0</v>
      </c>
      <c r="E38" s="20">
        <f t="shared" si="2"/>
        <v>0</v>
      </c>
      <c r="F38" s="20">
        <v>0</v>
      </c>
      <c r="G38" s="18" t="s">
        <v>12</v>
      </c>
      <c r="H38" s="18" t="s">
        <v>214</v>
      </c>
      <c r="I38" s="18" t="s">
        <v>77</v>
      </c>
      <c r="J38" s="18" t="s">
        <v>77</v>
      </c>
      <c r="K38" s="18" t="s">
        <v>77</v>
      </c>
      <c r="L38" s="18" t="s">
        <v>77</v>
      </c>
      <c r="M38" s="19" t="s">
        <v>77</v>
      </c>
    </row>
    <row r="39" spans="1:13" x14ac:dyDescent="0.25">
      <c r="A39" t="s">
        <v>227</v>
      </c>
      <c r="B39" s="25" t="s">
        <v>74</v>
      </c>
      <c r="C39" s="18" t="s">
        <v>92</v>
      </c>
      <c r="D39" s="20">
        <v>0</v>
      </c>
      <c r="E39" s="20">
        <f t="shared" si="2"/>
        <v>0</v>
      </c>
      <c r="F39" s="20">
        <v>0</v>
      </c>
      <c r="G39" s="18" t="s">
        <v>12</v>
      </c>
      <c r="H39" s="18" t="s">
        <v>214</v>
      </c>
      <c r="I39" s="18" t="s">
        <v>77</v>
      </c>
      <c r="J39" s="18" t="s">
        <v>77</v>
      </c>
      <c r="K39" s="18" t="s">
        <v>77</v>
      </c>
      <c r="L39" s="18" t="s">
        <v>77</v>
      </c>
      <c r="M39" s="19" t="s">
        <v>77</v>
      </c>
    </row>
    <row r="40" spans="1:13" x14ac:dyDescent="0.25">
      <c r="A40" s="26" t="s">
        <v>191</v>
      </c>
      <c r="B40" t="s">
        <v>44</v>
      </c>
      <c r="C40" s="18" t="s">
        <v>94</v>
      </c>
      <c r="D40" s="20">
        <v>26.79</v>
      </c>
      <c r="E40" s="20">
        <f t="shared" si="0"/>
        <v>40.185000000000002</v>
      </c>
      <c r="F40" s="20">
        <v>0</v>
      </c>
      <c r="G40" s="18" t="s">
        <v>12</v>
      </c>
      <c r="H40" s="18" t="s">
        <v>27</v>
      </c>
      <c r="I40" s="18" t="s">
        <v>169</v>
      </c>
      <c r="J40" s="18" t="s">
        <v>13</v>
      </c>
      <c r="K40" s="18" t="s">
        <v>14</v>
      </c>
      <c r="L40" s="18" t="s">
        <v>15</v>
      </c>
      <c r="M40" s="19">
        <v>2</v>
      </c>
    </row>
    <row r="41" spans="1:13" x14ac:dyDescent="0.25">
      <c r="A41" s="26" t="s">
        <v>190</v>
      </c>
      <c r="B41" t="s">
        <v>102</v>
      </c>
      <c r="C41" s="18" t="s">
        <v>93</v>
      </c>
      <c r="D41" s="20">
        <v>22.13</v>
      </c>
      <c r="E41" s="20">
        <f t="shared" si="0"/>
        <v>33.195</v>
      </c>
      <c r="F41" s="20">
        <v>0</v>
      </c>
      <c r="G41" s="18" t="s">
        <v>12</v>
      </c>
      <c r="H41" s="18" t="s">
        <v>27</v>
      </c>
      <c r="I41" s="18" t="s">
        <v>77</v>
      </c>
      <c r="J41" s="18" t="s">
        <v>77</v>
      </c>
      <c r="K41" s="18" t="s">
        <v>77</v>
      </c>
      <c r="L41" s="18" t="s">
        <v>77</v>
      </c>
      <c r="M41" s="19" t="s">
        <v>77</v>
      </c>
    </row>
    <row r="42" spans="1:13" x14ac:dyDescent="0.25">
      <c r="A42" s="26" t="s">
        <v>228</v>
      </c>
      <c r="B42" t="s">
        <v>229</v>
      </c>
      <c r="C42" s="18" t="s">
        <v>94</v>
      </c>
      <c r="D42" s="20">
        <v>0</v>
      </c>
      <c r="E42" s="20">
        <f t="shared" si="0"/>
        <v>0</v>
      </c>
      <c r="F42" s="20">
        <v>0</v>
      </c>
      <c r="G42" s="18" t="s">
        <v>12</v>
      </c>
      <c r="H42" s="18" t="s">
        <v>27</v>
      </c>
      <c r="I42" s="18" t="s">
        <v>77</v>
      </c>
      <c r="J42" s="18" t="s">
        <v>77</v>
      </c>
      <c r="K42" s="18" t="s">
        <v>77</v>
      </c>
      <c r="L42" s="18" t="s">
        <v>77</v>
      </c>
      <c r="M42" s="19" t="s">
        <v>77</v>
      </c>
    </row>
    <row r="43" spans="1:13" x14ac:dyDescent="0.25">
      <c r="A43" s="26" t="s">
        <v>314</v>
      </c>
      <c r="B43" t="s">
        <v>102</v>
      </c>
      <c r="C43" s="18" t="s">
        <v>93</v>
      </c>
      <c r="D43" s="20">
        <v>22.13</v>
      </c>
      <c r="E43" s="20">
        <f t="shared" si="0"/>
        <v>33.195</v>
      </c>
      <c r="F43" s="20">
        <v>0</v>
      </c>
      <c r="G43" s="18" t="s">
        <v>12</v>
      </c>
      <c r="H43" s="18" t="s">
        <v>27</v>
      </c>
      <c r="I43" s="18" t="s">
        <v>77</v>
      </c>
      <c r="J43" s="18" t="s">
        <v>77</v>
      </c>
      <c r="K43" s="18" t="s">
        <v>77</v>
      </c>
      <c r="L43" s="18" t="s">
        <v>77</v>
      </c>
      <c r="M43" s="19" t="s">
        <v>77</v>
      </c>
    </row>
    <row r="44" spans="1:13" x14ac:dyDescent="0.25">
      <c r="A44" s="26" t="s">
        <v>177</v>
      </c>
      <c r="B44" t="s">
        <v>102</v>
      </c>
      <c r="C44" s="18" t="s">
        <v>93</v>
      </c>
      <c r="D44" s="20">
        <v>22.13</v>
      </c>
      <c r="E44" s="20">
        <f t="shared" si="0"/>
        <v>33.195</v>
      </c>
      <c r="F44" s="20">
        <v>0</v>
      </c>
      <c r="G44" s="18" t="s">
        <v>12</v>
      </c>
      <c r="H44" s="18" t="s">
        <v>27</v>
      </c>
      <c r="I44" s="18" t="s">
        <v>77</v>
      </c>
      <c r="J44" s="18" t="s">
        <v>77</v>
      </c>
      <c r="K44" s="18" t="s">
        <v>77</v>
      </c>
      <c r="L44" s="18" t="s">
        <v>77</v>
      </c>
      <c r="M44" s="19" t="s">
        <v>77</v>
      </c>
    </row>
    <row r="45" spans="1:13" x14ac:dyDescent="0.25">
      <c r="A45" s="26" t="s">
        <v>198</v>
      </c>
      <c r="B45" t="s">
        <v>45</v>
      </c>
      <c r="C45" s="18" t="s">
        <v>95</v>
      </c>
      <c r="D45" s="20">
        <v>43.79</v>
      </c>
      <c r="E45" s="20">
        <f t="shared" si="0"/>
        <v>65.685000000000002</v>
      </c>
      <c r="F45" s="20">
        <v>0</v>
      </c>
      <c r="G45" s="18" t="s">
        <v>12</v>
      </c>
      <c r="H45" s="18" t="s">
        <v>27</v>
      </c>
      <c r="I45" s="18" t="s">
        <v>169</v>
      </c>
      <c r="J45" s="18" t="s">
        <v>13</v>
      </c>
      <c r="K45" s="18" t="s">
        <v>14</v>
      </c>
      <c r="L45" s="18" t="s">
        <v>15</v>
      </c>
      <c r="M45" s="19">
        <v>4.8</v>
      </c>
    </row>
    <row r="46" spans="1:13" x14ac:dyDescent="0.25">
      <c r="A46" s="26" t="s">
        <v>101</v>
      </c>
      <c r="B46" t="s">
        <v>46</v>
      </c>
      <c r="C46" s="18" t="s">
        <v>93</v>
      </c>
      <c r="D46" s="20">
        <v>22.13</v>
      </c>
      <c r="E46" s="20">
        <f t="shared" si="0"/>
        <v>33.195</v>
      </c>
      <c r="F46" s="20">
        <v>0</v>
      </c>
      <c r="G46" s="18" t="s">
        <v>12</v>
      </c>
      <c r="H46" s="18" t="s">
        <v>27</v>
      </c>
      <c r="I46" s="18" t="s">
        <v>77</v>
      </c>
      <c r="J46" s="18" t="s">
        <v>77</v>
      </c>
      <c r="K46" s="18" t="s">
        <v>77</v>
      </c>
      <c r="L46" s="18" t="s">
        <v>77</v>
      </c>
      <c r="M46" s="19" t="s">
        <v>77</v>
      </c>
    </row>
    <row r="47" spans="1:13" x14ac:dyDescent="0.25">
      <c r="A47" s="26" t="s">
        <v>193</v>
      </c>
      <c r="B47" t="s">
        <v>186</v>
      </c>
      <c r="C47" s="18" t="s">
        <v>187</v>
      </c>
      <c r="D47" s="20">
        <v>22.13</v>
      </c>
      <c r="E47" s="20">
        <f t="shared" si="0"/>
        <v>33.195</v>
      </c>
      <c r="F47" s="20">
        <v>0</v>
      </c>
      <c r="G47" s="18" t="s">
        <v>12</v>
      </c>
      <c r="H47" s="18" t="s">
        <v>27</v>
      </c>
      <c r="I47" s="18" t="s">
        <v>77</v>
      </c>
      <c r="J47" s="18" t="s">
        <v>77</v>
      </c>
      <c r="K47" s="18" t="s">
        <v>77</v>
      </c>
      <c r="L47" s="18" t="s">
        <v>77</v>
      </c>
      <c r="M47" s="19" t="s">
        <v>77</v>
      </c>
    </row>
    <row r="48" spans="1:13" x14ac:dyDescent="0.25">
      <c r="A48" s="26" t="s">
        <v>228</v>
      </c>
      <c r="B48" t="s">
        <v>102</v>
      </c>
      <c r="C48" s="18" t="s">
        <v>93</v>
      </c>
      <c r="D48" s="20">
        <v>0</v>
      </c>
      <c r="E48" s="20">
        <f t="shared" si="0"/>
        <v>0</v>
      </c>
      <c r="F48" s="20">
        <v>0</v>
      </c>
      <c r="G48" s="18" t="s">
        <v>12</v>
      </c>
      <c r="H48" s="18" t="s">
        <v>27</v>
      </c>
      <c r="I48" s="18" t="s">
        <v>77</v>
      </c>
      <c r="J48" s="18" t="s">
        <v>77</v>
      </c>
      <c r="K48" s="18" t="s">
        <v>77</v>
      </c>
      <c r="L48" s="18" t="s">
        <v>77</v>
      </c>
      <c r="M48" s="19" t="s">
        <v>77</v>
      </c>
    </row>
    <row r="49" spans="1:13" x14ac:dyDescent="0.25">
      <c r="A49" t="s">
        <v>56</v>
      </c>
      <c r="B49" s="27" t="s">
        <v>78</v>
      </c>
      <c r="C49" s="18" t="s">
        <v>96</v>
      </c>
      <c r="D49" s="20">
        <v>21.07</v>
      </c>
      <c r="E49" s="20">
        <f t="shared" si="0"/>
        <v>31.605</v>
      </c>
      <c r="F49" s="20">
        <v>0</v>
      </c>
      <c r="G49" s="18" t="s">
        <v>12</v>
      </c>
      <c r="H49" s="18" t="s">
        <v>27</v>
      </c>
      <c r="I49" s="18" t="s">
        <v>77</v>
      </c>
      <c r="J49" s="18" t="s">
        <v>77</v>
      </c>
      <c r="K49" s="18" t="s">
        <v>77</v>
      </c>
      <c r="L49" s="18" t="s">
        <v>77</v>
      </c>
      <c r="M49" s="19" t="s">
        <v>77</v>
      </c>
    </row>
    <row r="50" spans="1:13" x14ac:dyDescent="0.25">
      <c r="A50" t="s">
        <v>346</v>
      </c>
      <c r="B50" s="27" t="s">
        <v>58</v>
      </c>
      <c r="C50" s="18" t="s">
        <v>96</v>
      </c>
      <c r="D50" s="20">
        <v>19.09</v>
      </c>
      <c r="E50" s="20">
        <f t="shared" si="0"/>
        <v>28.634999999999998</v>
      </c>
      <c r="F50" s="20">
        <v>0</v>
      </c>
      <c r="G50" s="18" t="s">
        <v>12</v>
      </c>
      <c r="H50" s="18" t="s">
        <v>27</v>
      </c>
      <c r="I50" s="18" t="s">
        <v>77</v>
      </c>
      <c r="J50" s="18" t="s">
        <v>77</v>
      </c>
      <c r="K50" s="18" t="s">
        <v>77</v>
      </c>
      <c r="L50" s="18" t="s">
        <v>77</v>
      </c>
      <c r="M50" s="19" t="s">
        <v>77</v>
      </c>
    </row>
    <row r="51" spans="1:13" x14ac:dyDescent="0.25">
      <c r="A51" t="s">
        <v>189</v>
      </c>
      <c r="B51" s="27" t="s">
        <v>230</v>
      </c>
      <c r="C51" s="18" t="s">
        <v>96</v>
      </c>
      <c r="D51" s="20">
        <v>18.309999999999999</v>
      </c>
      <c r="E51" s="20">
        <f t="shared" si="0"/>
        <v>27.464999999999996</v>
      </c>
      <c r="F51" s="20">
        <v>0</v>
      </c>
      <c r="G51" s="18" t="s">
        <v>12</v>
      </c>
      <c r="H51" s="18" t="s">
        <v>27</v>
      </c>
      <c r="I51" s="18" t="s">
        <v>77</v>
      </c>
      <c r="J51" s="18" t="s">
        <v>77</v>
      </c>
      <c r="K51" s="18" t="s">
        <v>77</v>
      </c>
      <c r="L51" s="18" t="s">
        <v>77</v>
      </c>
      <c r="M51" s="19" t="s">
        <v>77</v>
      </c>
    </row>
    <row r="52" spans="1:13" x14ac:dyDescent="0.25">
      <c r="A52" t="s">
        <v>57</v>
      </c>
      <c r="B52" s="27" t="s">
        <v>58</v>
      </c>
      <c r="C52" s="18" t="s">
        <v>96</v>
      </c>
      <c r="D52" s="20">
        <v>18.54</v>
      </c>
      <c r="E52" s="20">
        <f t="shared" si="0"/>
        <v>27.81</v>
      </c>
      <c r="F52" s="20">
        <v>0</v>
      </c>
      <c r="G52" s="18" t="s">
        <v>12</v>
      </c>
      <c r="H52" s="18" t="s">
        <v>27</v>
      </c>
      <c r="I52" s="18" t="s">
        <v>169</v>
      </c>
      <c r="J52" s="18" t="s">
        <v>13</v>
      </c>
      <c r="K52" s="18" t="s">
        <v>14</v>
      </c>
      <c r="L52" s="18" t="s">
        <v>15</v>
      </c>
      <c r="M52" s="19">
        <v>0.4</v>
      </c>
    </row>
    <row r="53" spans="1:13" x14ac:dyDescent="0.25">
      <c r="A53" t="s">
        <v>330</v>
      </c>
      <c r="B53" s="27" t="s">
        <v>78</v>
      </c>
      <c r="C53" s="18" t="s">
        <v>96</v>
      </c>
      <c r="D53" s="20">
        <v>19.329999999999998</v>
      </c>
      <c r="E53" s="20">
        <f t="shared" si="0"/>
        <v>28.994999999999997</v>
      </c>
      <c r="F53" s="20">
        <v>0</v>
      </c>
      <c r="G53" s="18" t="s">
        <v>12</v>
      </c>
      <c r="H53" s="18" t="s">
        <v>27</v>
      </c>
      <c r="I53" s="18" t="s">
        <v>169</v>
      </c>
      <c r="J53" s="18" t="s">
        <v>13</v>
      </c>
      <c r="K53" s="18" t="s">
        <v>14</v>
      </c>
      <c r="L53" s="18" t="s">
        <v>15</v>
      </c>
      <c r="M53" s="19" t="s">
        <v>77</v>
      </c>
    </row>
    <row r="54" spans="1:13" x14ac:dyDescent="0.25">
      <c r="A54" t="s">
        <v>55</v>
      </c>
      <c r="B54" s="27" t="s">
        <v>59</v>
      </c>
      <c r="C54" s="18" t="s">
        <v>97</v>
      </c>
      <c r="D54" s="20">
        <v>30.98</v>
      </c>
      <c r="E54" s="20">
        <f t="shared" si="0"/>
        <v>46.47</v>
      </c>
      <c r="F54" s="20">
        <v>0</v>
      </c>
      <c r="G54" s="18" t="s">
        <v>12</v>
      </c>
      <c r="H54" s="18" t="s">
        <v>27</v>
      </c>
      <c r="I54" s="18" t="s">
        <v>169</v>
      </c>
      <c r="J54" s="18" t="s">
        <v>13</v>
      </c>
      <c r="K54" s="18" t="s">
        <v>14</v>
      </c>
      <c r="L54" s="18" t="s">
        <v>15</v>
      </c>
      <c r="M54" s="19">
        <v>4</v>
      </c>
    </row>
    <row r="55" spans="1:13" x14ac:dyDescent="0.25">
      <c r="A55" t="s">
        <v>337</v>
      </c>
      <c r="B55" s="27" t="s">
        <v>78</v>
      </c>
      <c r="C55" s="18" t="s">
        <v>96</v>
      </c>
      <c r="D55" s="20">
        <v>20.21</v>
      </c>
      <c r="E55" s="20">
        <f t="shared" si="0"/>
        <v>30.315000000000001</v>
      </c>
      <c r="F55" s="20">
        <v>0</v>
      </c>
      <c r="G55" s="18" t="s">
        <v>12</v>
      </c>
      <c r="H55" s="18" t="s">
        <v>27</v>
      </c>
      <c r="I55" s="18" t="s">
        <v>169</v>
      </c>
      <c r="J55" s="18" t="s">
        <v>13</v>
      </c>
      <c r="K55" s="18" t="s">
        <v>14</v>
      </c>
      <c r="L55" s="18" t="s">
        <v>15</v>
      </c>
      <c r="M55" s="19" t="s">
        <v>77</v>
      </c>
    </row>
    <row r="56" spans="1:13" x14ac:dyDescent="0.25">
      <c r="A56" s="28" t="s">
        <v>204</v>
      </c>
      <c r="B56" t="s">
        <v>205</v>
      </c>
      <c r="C56" s="18" t="s">
        <v>98</v>
      </c>
      <c r="D56" s="20">
        <v>14.5</v>
      </c>
      <c r="E56" s="20">
        <f t="shared" si="0"/>
        <v>21.75</v>
      </c>
      <c r="F56" s="20">
        <v>0</v>
      </c>
      <c r="G56" s="18" t="s">
        <v>12</v>
      </c>
      <c r="H56" s="18" t="s">
        <v>77</v>
      </c>
      <c r="I56" s="18" t="s">
        <v>77</v>
      </c>
      <c r="J56" s="18" t="s">
        <v>77</v>
      </c>
      <c r="K56" s="18" t="s">
        <v>77</v>
      </c>
      <c r="L56" s="18" t="s">
        <v>77</v>
      </c>
      <c r="M56" s="19" t="s">
        <v>77</v>
      </c>
    </row>
    <row r="57" spans="1:13" x14ac:dyDescent="0.25">
      <c r="A57" s="28" t="s">
        <v>212</v>
      </c>
      <c r="B57" t="s">
        <v>205</v>
      </c>
      <c r="C57" s="18" t="s">
        <v>98</v>
      </c>
      <c r="D57" s="20">
        <v>14.5</v>
      </c>
      <c r="E57" s="20">
        <f t="shared" si="0"/>
        <v>21.75</v>
      </c>
      <c r="F57" s="20">
        <v>0</v>
      </c>
      <c r="G57" s="18" t="s">
        <v>12</v>
      </c>
      <c r="H57" s="18" t="s">
        <v>77</v>
      </c>
      <c r="I57" s="18" t="s">
        <v>77</v>
      </c>
      <c r="J57" s="18" t="s">
        <v>77</v>
      </c>
      <c r="K57" s="18" t="s">
        <v>77</v>
      </c>
      <c r="L57" s="18" t="s">
        <v>77</v>
      </c>
      <c r="M57" s="19" t="s">
        <v>77</v>
      </c>
    </row>
    <row r="58" spans="1:13" x14ac:dyDescent="0.25">
      <c r="A58" s="28" t="s">
        <v>158</v>
      </c>
      <c r="B58" t="s">
        <v>205</v>
      </c>
      <c r="C58" s="18" t="s">
        <v>98</v>
      </c>
      <c r="D58" s="20">
        <v>13.75</v>
      </c>
      <c r="E58" s="20">
        <f t="shared" si="0"/>
        <v>20.625</v>
      </c>
      <c r="F58" s="20">
        <v>0</v>
      </c>
      <c r="G58" s="18" t="s">
        <v>12</v>
      </c>
      <c r="H58" s="18" t="s">
        <v>77</v>
      </c>
      <c r="I58" s="18" t="s">
        <v>77</v>
      </c>
      <c r="J58" s="18" t="s">
        <v>77</v>
      </c>
      <c r="K58" s="18" t="s">
        <v>77</v>
      </c>
      <c r="L58" s="18" t="s">
        <v>77</v>
      </c>
      <c r="M58" s="19" t="s">
        <v>77</v>
      </c>
    </row>
    <row r="59" spans="1:13" x14ac:dyDescent="0.25">
      <c r="A59" s="28" t="s">
        <v>326</v>
      </c>
      <c r="B59" t="s">
        <v>323</v>
      </c>
      <c r="C59" s="18" t="s">
        <v>98</v>
      </c>
      <c r="D59" s="20" t="s">
        <v>319</v>
      </c>
      <c r="E59" s="20" t="e">
        <f t="shared" si="0"/>
        <v>#VALUE!</v>
      </c>
      <c r="F59" s="20">
        <v>0</v>
      </c>
      <c r="G59" s="18" t="s">
        <v>12</v>
      </c>
      <c r="H59" s="18" t="s">
        <v>77</v>
      </c>
      <c r="I59" s="18" t="s">
        <v>77</v>
      </c>
      <c r="J59" s="18" t="s">
        <v>77</v>
      </c>
      <c r="K59" s="18" t="s">
        <v>77</v>
      </c>
      <c r="L59" s="18" t="s">
        <v>77</v>
      </c>
      <c r="M59" s="19" t="s">
        <v>77</v>
      </c>
    </row>
    <row r="60" spans="1:13" x14ac:dyDescent="0.25">
      <c r="A60" s="28" t="s">
        <v>50</v>
      </c>
      <c r="B60" t="s">
        <v>201</v>
      </c>
      <c r="C60" s="18" t="s">
        <v>98</v>
      </c>
      <c r="D60" s="20">
        <v>21</v>
      </c>
      <c r="E60" s="20">
        <f t="shared" si="0"/>
        <v>31.5</v>
      </c>
      <c r="F60" s="20">
        <v>0</v>
      </c>
      <c r="G60" s="18" t="s">
        <v>12</v>
      </c>
      <c r="H60" s="18" t="s">
        <v>77</v>
      </c>
      <c r="I60" s="18" t="s">
        <v>77</v>
      </c>
      <c r="J60" s="18" t="s">
        <v>77</v>
      </c>
      <c r="K60" s="18" t="s">
        <v>77</v>
      </c>
      <c r="L60" s="18" t="s">
        <v>77</v>
      </c>
      <c r="M60" s="19" t="s">
        <v>77</v>
      </c>
    </row>
    <row r="61" spans="1:13" x14ac:dyDescent="0.25">
      <c r="A61" s="28" t="s">
        <v>173</v>
      </c>
      <c r="B61" t="s">
        <v>205</v>
      </c>
      <c r="C61" s="18" t="s">
        <v>98</v>
      </c>
      <c r="D61" s="20">
        <v>14.5</v>
      </c>
      <c r="E61" s="20">
        <f t="shared" si="0"/>
        <v>21.75</v>
      </c>
      <c r="F61" s="20">
        <v>0</v>
      </c>
      <c r="G61" s="18" t="s">
        <v>12</v>
      </c>
      <c r="H61" s="18" t="s">
        <v>77</v>
      </c>
      <c r="I61" s="18" t="s">
        <v>77</v>
      </c>
      <c r="J61" s="18" t="s">
        <v>77</v>
      </c>
      <c r="K61" s="18" t="s">
        <v>77</v>
      </c>
      <c r="L61" s="18" t="s">
        <v>77</v>
      </c>
      <c r="M61" s="19" t="s">
        <v>77</v>
      </c>
    </row>
    <row r="62" spans="1:13" x14ac:dyDescent="0.25">
      <c r="A62" s="28" t="s">
        <v>317</v>
      </c>
      <c r="B62" t="s">
        <v>205</v>
      </c>
      <c r="C62" s="18" t="s">
        <v>98</v>
      </c>
      <c r="D62" s="20">
        <v>14.5</v>
      </c>
      <c r="E62" s="20">
        <f t="shared" si="0"/>
        <v>21.75</v>
      </c>
      <c r="F62" s="20">
        <v>0</v>
      </c>
      <c r="G62" s="18" t="s">
        <v>12</v>
      </c>
      <c r="H62" s="18" t="s">
        <v>77</v>
      </c>
      <c r="I62" s="18" t="s">
        <v>77</v>
      </c>
      <c r="J62" s="18" t="s">
        <v>77</v>
      </c>
      <c r="K62" s="18" t="s">
        <v>77</v>
      </c>
      <c r="L62" s="18" t="s">
        <v>77</v>
      </c>
      <c r="M62" s="19" t="s">
        <v>77</v>
      </c>
    </row>
    <row r="63" spans="1:13" x14ac:dyDescent="0.25">
      <c r="A63" s="28" t="s">
        <v>196</v>
      </c>
      <c r="B63" t="s">
        <v>174</v>
      </c>
      <c r="C63" s="18" t="s">
        <v>335</v>
      </c>
      <c r="D63" s="20">
        <v>25</v>
      </c>
      <c r="E63" s="20">
        <f t="shared" si="0"/>
        <v>37.5</v>
      </c>
      <c r="F63" s="20">
        <v>0</v>
      </c>
      <c r="G63" s="18" t="s">
        <v>12</v>
      </c>
      <c r="H63" s="18" t="s">
        <v>77</v>
      </c>
      <c r="I63" s="18" t="s">
        <v>77</v>
      </c>
      <c r="J63" s="18" t="s">
        <v>77</v>
      </c>
      <c r="K63" s="18" t="s">
        <v>77</v>
      </c>
      <c r="L63" s="18" t="s">
        <v>77</v>
      </c>
      <c r="M63" s="19" t="s">
        <v>77</v>
      </c>
    </row>
    <row r="64" spans="1:13" x14ac:dyDescent="0.25">
      <c r="A64" s="28" t="s">
        <v>209</v>
      </c>
      <c r="B64" t="s">
        <v>205</v>
      </c>
      <c r="C64" s="18" t="s">
        <v>98</v>
      </c>
      <c r="D64" s="20">
        <v>13.75</v>
      </c>
      <c r="E64" s="20">
        <f t="shared" si="0"/>
        <v>20.625</v>
      </c>
      <c r="F64" s="20">
        <v>0</v>
      </c>
      <c r="G64" s="18" t="s">
        <v>12</v>
      </c>
      <c r="H64" s="18" t="s">
        <v>77</v>
      </c>
      <c r="I64" s="18" t="s">
        <v>77</v>
      </c>
      <c r="J64" s="18" t="s">
        <v>77</v>
      </c>
      <c r="K64" s="18" t="s">
        <v>77</v>
      </c>
      <c r="L64" s="18" t="s">
        <v>77</v>
      </c>
      <c r="M64" s="19" t="s">
        <v>77</v>
      </c>
    </row>
    <row r="65" spans="1:13" x14ac:dyDescent="0.25">
      <c r="A65" s="28" t="s">
        <v>310</v>
      </c>
      <c r="B65" t="s">
        <v>159</v>
      </c>
      <c r="C65" s="18" t="s">
        <v>98</v>
      </c>
      <c r="D65" s="20">
        <v>17</v>
      </c>
      <c r="E65" s="20">
        <f t="shared" si="0"/>
        <v>25.5</v>
      </c>
      <c r="F65" s="20">
        <v>0</v>
      </c>
      <c r="G65" s="18" t="s">
        <v>12</v>
      </c>
      <c r="H65" s="18" t="s">
        <v>77</v>
      </c>
      <c r="I65" s="18" t="s">
        <v>77</v>
      </c>
      <c r="J65" s="18" t="s">
        <v>77</v>
      </c>
      <c r="K65" s="18" t="s">
        <v>77</v>
      </c>
      <c r="L65" s="18" t="s">
        <v>77</v>
      </c>
      <c r="M65" s="19" t="s">
        <v>77</v>
      </c>
    </row>
    <row r="66" spans="1:13" x14ac:dyDescent="0.25">
      <c r="A66" s="28" t="s">
        <v>320</v>
      </c>
      <c r="B66" t="s">
        <v>312</v>
      </c>
      <c r="C66" s="18" t="s">
        <v>98</v>
      </c>
      <c r="D66" s="20">
        <v>14.5</v>
      </c>
      <c r="E66" s="20">
        <f t="shared" si="0"/>
        <v>21.75</v>
      </c>
      <c r="F66" s="20">
        <v>0</v>
      </c>
      <c r="G66" s="18" t="s">
        <v>12</v>
      </c>
      <c r="H66" s="18" t="s">
        <v>77</v>
      </c>
      <c r="I66" s="18" t="s">
        <v>77</v>
      </c>
      <c r="J66" s="18" t="s">
        <v>77</v>
      </c>
      <c r="K66" s="18" t="s">
        <v>77</v>
      </c>
      <c r="L66" s="18" t="s">
        <v>77</v>
      </c>
      <c r="M66" s="19" t="s">
        <v>77</v>
      </c>
    </row>
    <row r="67" spans="1:13" x14ac:dyDescent="0.25">
      <c r="A67" s="28" t="s">
        <v>311</v>
      </c>
      <c r="B67" t="s">
        <v>312</v>
      </c>
      <c r="C67" s="18" t="s">
        <v>98</v>
      </c>
      <c r="D67" s="20">
        <v>14.5</v>
      </c>
      <c r="E67" s="20">
        <f t="shared" si="0"/>
        <v>21.75</v>
      </c>
      <c r="F67" s="20">
        <v>0</v>
      </c>
      <c r="G67" s="18" t="s">
        <v>12</v>
      </c>
      <c r="H67" s="18" t="s">
        <v>77</v>
      </c>
      <c r="I67" s="18" t="s">
        <v>77</v>
      </c>
      <c r="J67" s="18" t="s">
        <v>77</v>
      </c>
      <c r="K67" s="18" t="s">
        <v>77</v>
      </c>
      <c r="L67" s="18" t="s">
        <v>77</v>
      </c>
      <c r="M67" s="19" t="s">
        <v>77</v>
      </c>
    </row>
    <row r="68" spans="1:13" x14ac:dyDescent="0.25">
      <c r="A68" s="28" t="s">
        <v>322</v>
      </c>
      <c r="B68" t="s">
        <v>323</v>
      </c>
      <c r="C68" s="18" t="s">
        <v>98</v>
      </c>
      <c r="D68" s="20" t="s">
        <v>319</v>
      </c>
      <c r="E68" s="20" t="e">
        <f t="shared" si="0"/>
        <v>#VALUE!</v>
      </c>
      <c r="F68" s="20">
        <v>0</v>
      </c>
      <c r="G68" s="18" t="s">
        <v>12</v>
      </c>
      <c r="H68" s="18" t="s">
        <v>77</v>
      </c>
      <c r="I68" s="18" t="s">
        <v>77</v>
      </c>
      <c r="J68" s="18" t="s">
        <v>77</v>
      </c>
      <c r="K68" s="18" t="s">
        <v>77</v>
      </c>
      <c r="L68" s="18" t="s">
        <v>77</v>
      </c>
      <c r="M68" s="19" t="s">
        <v>77</v>
      </c>
    </row>
    <row r="69" spans="1:13" x14ac:dyDescent="0.25">
      <c r="A69" s="28" t="s">
        <v>321</v>
      </c>
      <c r="B69" t="s">
        <v>318</v>
      </c>
      <c r="C69" s="18" t="s">
        <v>98</v>
      </c>
      <c r="D69" s="20">
        <v>25</v>
      </c>
      <c r="E69" s="20">
        <f t="shared" si="0"/>
        <v>37.5</v>
      </c>
      <c r="F69" s="20">
        <v>0</v>
      </c>
      <c r="G69" s="18" t="s">
        <v>12</v>
      </c>
      <c r="H69" s="18" t="s">
        <v>77</v>
      </c>
      <c r="I69" s="18" t="s">
        <v>77</v>
      </c>
      <c r="J69" s="18" t="s">
        <v>77</v>
      </c>
      <c r="K69" s="18" t="s">
        <v>77</v>
      </c>
      <c r="L69" s="18" t="s">
        <v>77</v>
      </c>
      <c r="M69" s="19" t="s">
        <v>77</v>
      </c>
    </row>
    <row r="70" spans="1:13" x14ac:dyDescent="0.25">
      <c r="A70" s="28" t="s">
        <v>160</v>
      </c>
      <c r="B70" t="s">
        <v>159</v>
      </c>
      <c r="C70" s="18" t="s">
        <v>98</v>
      </c>
      <c r="D70" s="20">
        <v>17</v>
      </c>
      <c r="E70" s="20">
        <f t="shared" si="0"/>
        <v>25.5</v>
      </c>
      <c r="F70" s="20">
        <v>0</v>
      </c>
      <c r="G70" s="18" t="s">
        <v>12</v>
      </c>
      <c r="H70" s="18" t="s">
        <v>77</v>
      </c>
      <c r="I70" s="18" t="s">
        <v>77</v>
      </c>
      <c r="J70" s="18" t="s">
        <v>77</v>
      </c>
      <c r="K70" s="18" t="s">
        <v>77</v>
      </c>
      <c r="L70" s="18" t="s">
        <v>77</v>
      </c>
      <c r="M70" s="19" t="s">
        <v>77</v>
      </c>
    </row>
    <row r="71" spans="1:13" x14ac:dyDescent="0.25">
      <c r="A71" s="28" t="s">
        <v>51</v>
      </c>
      <c r="B71" t="s">
        <v>345</v>
      </c>
      <c r="C71" s="18" t="s">
        <v>98</v>
      </c>
      <c r="D71" s="20">
        <v>18</v>
      </c>
      <c r="E71" s="20">
        <f t="shared" si="0"/>
        <v>27</v>
      </c>
      <c r="F71" s="20">
        <v>0</v>
      </c>
      <c r="G71" s="18" t="s">
        <v>12</v>
      </c>
      <c r="H71" s="18" t="s">
        <v>77</v>
      </c>
      <c r="I71" s="18" t="s">
        <v>77</v>
      </c>
      <c r="J71" s="18" t="s">
        <v>77</v>
      </c>
      <c r="K71" s="18" t="s">
        <v>77</v>
      </c>
      <c r="L71" s="18" t="s">
        <v>77</v>
      </c>
      <c r="M71" s="19" t="s">
        <v>77</v>
      </c>
    </row>
    <row r="72" spans="1:13" x14ac:dyDescent="0.25">
      <c r="A72" s="28" t="s">
        <v>206</v>
      </c>
      <c r="B72" t="s">
        <v>205</v>
      </c>
      <c r="C72" s="18" t="s">
        <v>98</v>
      </c>
      <c r="D72" s="20">
        <v>14.5</v>
      </c>
      <c r="E72" s="20">
        <f t="shared" si="0"/>
        <v>21.75</v>
      </c>
      <c r="F72" s="20">
        <v>0</v>
      </c>
      <c r="G72" s="18" t="s">
        <v>12</v>
      </c>
      <c r="H72" s="18" t="s">
        <v>77</v>
      </c>
      <c r="I72" s="18" t="s">
        <v>77</v>
      </c>
      <c r="J72" s="18" t="s">
        <v>77</v>
      </c>
      <c r="K72" s="18" t="s">
        <v>77</v>
      </c>
      <c r="L72" s="18" t="s">
        <v>77</v>
      </c>
      <c r="M72" s="19" t="s">
        <v>77</v>
      </c>
    </row>
    <row r="73" spans="1:13" x14ac:dyDescent="0.25">
      <c r="A73" s="28" t="s">
        <v>211</v>
      </c>
      <c r="B73" t="s">
        <v>205</v>
      </c>
      <c r="C73" s="18" t="s">
        <v>98</v>
      </c>
      <c r="D73" s="20">
        <v>14.5</v>
      </c>
      <c r="E73" s="20">
        <f t="shared" ref="E73:E135" si="3">D73*1.5</f>
        <v>21.75</v>
      </c>
      <c r="F73" s="20">
        <v>0</v>
      </c>
      <c r="G73" s="18" t="s">
        <v>12</v>
      </c>
      <c r="H73" s="18" t="s">
        <v>77</v>
      </c>
      <c r="I73" s="18" t="s">
        <v>77</v>
      </c>
      <c r="J73" s="18" t="s">
        <v>77</v>
      </c>
      <c r="K73" s="18" t="s">
        <v>77</v>
      </c>
      <c r="L73" s="18" t="s">
        <v>77</v>
      </c>
      <c r="M73" s="19" t="s">
        <v>77</v>
      </c>
    </row>
    <row r="74" spans="1:13" x14ac:dyDescent="0.25">
      <c r="A74" s="28" t="s">
        <v>210</v>
      </c>
      <c r="B74" t="s">
        <v>205</v>
      </c>
      <c r="C74" s="18" t="s">
        <v>98</v>
      </c>
      <c r="D74" s="20">
        <v>13.75</v>
      </c>
      <c r="E74" s="20">
        <f t="shared" si="3"/>
        <v>20.625</v>
      </c>
      <c r="F74" s="20">
        <v>0</v>
      </c>
      <c r="G74" s="18" t="s">
        <v>12</v>
      </c>
      <c r="H74" s="18" t="s">
        <v>77</v>
      </c>
      <c r="I74" s="18" t="s">
        <v>77</v>
      </c>
      <c r="J74" s="18" t="s">
        <v>77</v>
      </c>
      <c r="K74" s="18" t="s">
        <v>77</v>
      </c>
      <c r="L74" s="18" t="s">
        <v>77</v>
      </c>
      <c r="M74" s="19" t="s">
        <v>77</v>
      </c>
    </row>
    <row r="75" spans="1:13" x14ac:dyDescent="0.25">
      <c r="A75" s="28" t="s">
        <v>52</v>
      </c>
      <c r="B75" t="s">
        <v>208</v>
      </c>
      <c r="C75" s="18" t="s">
        <v>98</v>
      </c>
      <c r="D75" s="20">
        <v>15.5</v>
      </c>
      <c r="E75" s="20">
        <f t="shared" si="3"/>
        <v>23.25</v>
      </c>
      <c r="F75" s="20">
        <v>0</v>
      </c>
      <c r="G75" s="18" t="s">
        <v>12</v>
      </c>
      <c r="H75" s="18" t="s">
        <v>77</v>
      </c>
      <c r="I75" s="18" t="s">
        <v>77</v>
      </c>
      <c r="J75" s="18" t="s">
        <v>77</v>
      </c>
      <c r="K75" s="18" t="s">
        <v>77</v>
      </c>
      <c r="L75" s="18" t="s">
        <v>77</v>
      </c>
      <c r="M75" s="19" t="s">
        <v>77</v>
      </c>
    </row>
    <row r="76" spans="1:13" x14ac:dyDescent="0.25">
      <c r="A76" s="28" t="s">
        <v>348</v>
      </c>
      <c r="B76" t="s">
        <v>42</v>
      </c>
      <c r="C76" s="18" t="s">
        <v>99</v>
      </c>
      <c r="D76" s="20">
        <v>0</v>
      </c>
      <c r="E76" s="20">
        <f t="shared" si="3"/>
        <v>0</v>
      </c>
      <c r="F76" s="20">
        <v>2531.86</v>
      </c>
      <c r="G76" s="18" t="s">
        <v>12</v>
      </c>
      <c r="H76" s="18" t="s">
        <v>27</v>
      </c>
      <c r="I76" s="18" t="s">
        <v>169</v>
      </c>
      <c r="J76" s="18" t="s">
        <v>13</v>
      </c>
      <c r="K76" s="18" t="s">
        <v>14</v>
      </c>
      <c r="L76" s="18" t="s">
        <v>15</v>
      </c>
      <c r="M76" s="19">
        <v>8</v>
      </c>
    </row>
    <row r="77" spans="1:13" x14ac:dyDescent="0.25">
      <c r="A77" s="28" t="s">
        <v>54</v>
      </c>
      <c r="B77" t="s">
        <v>207</v>
      </c>
      <c r="C77" s="18" t="s">
        <v>98</v>
      </c>
      <c r="D77" s="20">
        <v>18</v>
      </c>
      <c r="E77" s="20">
        <f t="shared" si="3"/>
        <v>27</v>
      </c>
      <c r="F77" s="20">
        <v>0</v>
      </c>
      <c r="G77" s="18" t="s">
        <v>12</v>
      </c>
      <c r="H77" s="18" t="s">
        <v>172</v>
      </c>
      <c r="I77" s="18" t="s">
        <v>77</v>
      </c>
      <c r="J77" s="18" t="s">
        <v>77</v>
      </c>
      <c r="K77" s="18" t="s">
        <v>77</v>
      </c>
      <c r="L77" s="18" t="s">
        <v>77</v>
      </c>
      <c r="M77" s="19" t="s">
        <v>77</v>
      </c>
    </row>
    <row r="78" spans="1:13" x14ac:dyDescent="0.25">
      <c r="A78" s="28" t="s">
        <v>231</v>
      </c>
      <c r="B78" t="s">
        <v>205</v>
      </c>
      <c r="C78" s="18" t="s">
        <v>98</v>
      </c>
      <c r="D78" s="20">
        <v>0</v>
      </c>
      <c r="E78" s="20">
        <f t="shared" si="3"/>
        <v>0</v>
      </c>
      <c r="F78" s="20">
        <v>0</v>
      </c>
      <c r="G78" s="18" t="s">
        <v>12</v>
      </c>
      <c r="H78" s="18" t="s">
        <v>77</v>
      </c>
      <c r="I78" s="18" t="s">
        <v>77</v>
      </c>
      <c r="J78" s="18" t="s">
        <v>77</v>
      </c>
      <c r="K78" s="18" t="s">
        <v>77</v>
      </c>
      <c r="L78" s="18" t="s">
        <v>77</v>
      </c>
      <c r="M78" s="19" t="s">
        <v>77</v>
      </c>
    </row>
    <row r="79" spans="1:13" x14ac:dyDescent="0.25">
      <c r="A79" s="28" t="s">
        <v>231</v>
      </c>
      <c r="B79" t="s">
        <v>159</v>
      </c>
      <c r="C79" s="18" t="s">
        <v>98</v>
      </c>
      <c r="D79" s="20">
        <v>0</v>
      </c>
      <c r="E79" s="20">
        <f t="shared" si="3"/>
        <v>0</v>
      </c>
      <c r="F79" s="20">
        <v>0</v>
      </c>
      <c r="G79" s="18" t="s">
        <v>12</v>
      </c>
      <c r="H79" s="18" t="s">
        <v>77</v>
      </c>
      <c r="I79" s="18" t="s">
        <v>77</v>
      </c>
      <c r="J79" s="18" t="s">
        <v>77</v>
      </c>
      <c r="K79" s="18" t="s">
        <v>77</v>
      </c>
      <c r="L79" s="18" t="s">
        <v>77</v>
      </c>
      <c r="M79" s="19" t="s">
        <v>77</v>
      </c>
    </row>
    <row r="80" spans="1:13" x14ac:dyDescent="0.25">
      <c r="A80" s="28" t="s">
        <v>231</v>
      </c>
      <c r="B80" t="s">
        <v>205</v>
      </c>
      <c r="C80" s="18" t="s">
        <v>98</v>
      </c>
      <c r="D80" s="20">
        <v>0</v>
      </c>
      <c r="E80" s="20">
        <f t="shared" si="3"/>
        <v>0</v>
      </c>
      <c r="F80" s="20">
        <v>0</v>
      </c>
      <c r="G80" s="18" t="s">
        <v>12</v>
      </c>
      <c r="H80" s="18" t="s">
        <v>77</v>
      </c>
      <c r="I80" s="18" t="s">
        <v>77</v>
      </c>
      <c r="J80" s="18" t="s">
        <v>77</v>
      </c>
      <c r="K80" s="18" t="s">
        <v>77</v>
      </c>
      <c r="L80" s="18" t="s">
        <v>77</v>
      </c>
      <c r="M80" s="19" t="s">
        <v>77</v>
      </c>
    </row>
    <row r="81" spans="1:13" x14ac:dyDescent="0.25">
      <c r="A81" s="28" t="s">
        <v>231</v>
      </c>
      <c r="B81" t="s">
        <v>159</v>
      </c>
      <c r="C81" s="18" t="s">
        <v>98</v>
      </c>
      <c r="D81" s="20">
        <v>15.25</v>
      </c>
      <c r="E81" s="20">
        <f t="shared" si="3"/>
        <v>22.875</v>
      </c>
      <c r="F81" s="20">
        <v>0</v>
      </c>
      <c r="G81" s="18" t="s">
        <v>12</v>
      </c>
      <c r="H81" s="18" t="s">
        <v>77</v>
      </c>
      <c r="I81" s="18" t="s">
        <v>77</v>
      </c>
      <c r="J81" s="18" t="s">
        <v>77</v>
      </c>
      <c r="K81" s="18" t="s">
        <v>77</v>
      </c>
      <c r="L81" s="18" t="s">
        <v>77</v>
      </c>
      <c r="M81" s="19" t="s">
        <v>77</v>
      </c>
    </row>
    <row r="82" spans="1:13" x14ac:dyDescent="0.25">
      <c r="A82" s="28" t="s">
        <v>231</v>
      </c>
      <c r="B82" t="s">
        <v>207</v>
      </c>
      <c r="C82" s="18" t="s">
        <v>98</v>
      </c>
      <c r="D82" s="20">
        <v>0</v>
      </c>
      <c r="E82" s="20">
        <f t="shared" si="3"/>
        <v>0</v>
      </c>
      <c r="F82" s="20">
        <v>0</v>
      </c>
      <c r="G82" s="18" t="s">
        <v>12</v>
      </c>
      <c r="H82" s="18" t="s">
        <v>77</v>
      </c>
      <c r="I82" s="18" t="s">
        <v>77</v>
      </c>
      <c r="J82" s="18" t="s">
        <v>77</v>
      </c>
      <c r="K82" s="18" t="s">
        <v>77</v>
      </c>
      <c r="L82" s="18" t="s">
        <v>77</v>
      </c>
      <c r="M82" s="19" t="s">
        <v>77</v>
      </c>
    </row>
    <row r="83" spans="1:13" x14ac:dyDescent="0.25">
      <c r="A83" s="28" t="s">
        <v>157</v>
      </c>
      <c r="B83" t="s">
        <v>203</v>
      </c>
      <c r="C83" s="18" t="s">
        <v>98</v>
      </c>
      <c r="D83" s="20">
        <v>15</v>
      </c>
      <c r="E83" s="20">
        <f t="shared" si="3"/>
        <v>22.5</v>
      </c>
      <c r="F83" s="20">
        <v>0</v>
      </c>
      <c r="G83" s="18" t="s">
        <v>12</v>
      </c>
      <c r="H83" s="18" t="s">
        <v>77</v>
      </c>
      <c r="I83" s="18" t="s">
        <v>77</v>
      </c>
      <c r="J83" s="18" t="s">
        <v>77</v>
      </c>
      <c r="K83" s="18" t="s">
        <v>77</v>
      </c>
      <c r="L83" s="18" t="s">
        <v>77</v>
      </c>
      <c r="M83" s="19" t="s">
        <v>77</v>
      </c>
    </row>
    <row r="84" spans="1:13" x14ac:dyDescent="0.25">
      <c r="A84" s="28" t="s">
        <v>53</v>
      </c>
      <c r="B84" t="s">
        <v>203</v>
      </c>
      <c r="C84" s="18" t="s">
        <v>98</v>
      </c>
      <c r="D84" s="20">
        <v>15</v>
      </c>
      <c r="E84" s="20">
        <f t="shared" si="3"/>
        <v>22.5</v>
      </c>
      <c r="F84" s="20">
        <v>0</v>
      </c>
      <c r="G84" s="18" t="s">
        <v>12</v>
      </c>
      <c r="H84" s="18" t="s">
        <v>77</v>
      </c>
      <c r="I84" s="18" t="s">
        <v>77</v>
      </c>
      <c r="J84" s="18" t="s">
        <v>77</v>
      </c>
      <c r="K84" s="18" t="s">
        <v>77</v>
      </c>
      <c r="L84" s="18" t="s">
        <v>77</v>
      </c>
      <c r="M84" s="19" t="s">
        <v>77</v>
      </c>
    </row>
    <row r="85" spans="1:13" x14ac:dyDescent="0.25">
      <c r="A85" t="s">
        <v>232</v>
      </c>
      <c r="B85" s="29" t="s">
        <v>108</v>
      </c>
      <c r="C85" s="18" t="s">
        <v>107</v>
      </c>
      <c r="D85" s="20">
        <v>62</v>
      </c>
      <c r="E85" s="20">
        <f t="shared" si="3"/>
        <v>93</v>
      </c>
      <c r="F85" s="20">
        <v>0</v>
      </c>
      <c r="G85" s="18" t="s">
        <v>106</v>
      </c>
      <c r="H85" s="18" t="s">
        <v>77</v>
      </c>
      <c r="I85" s="18" t="s">
        <v>77</v>
      </c>
      <c r="J85" s="18" t="s">
        <v>77</v>
      </c>
      <c r="K85" s="18" t="s">
        <v>77</v>
      </c>
      <c r="L85" s="18" t="s">
        <v>77</v>
      </c>
      <c r="M85" s="19" t="s">
        <v>77</v>
      </c>
    </row>
    <row r="86" spans="1:13" x14ac:dyDescent="0.25">
      <c r="A86" t="s">
        <v>48</v>
      </c>
      <c r="B86" s="29" t="s">
        <v>47</v>
      </c>
      <c r="C86" s="18" t="s">
        <v>100</v>
      </c>
      <c r="D86" s="20">
        <v>0</v>
      </c>
      <c r="E86" s="20">
        <f t="shared" si="3"/>
        <v>0</v>
      </c>
      <c r="F86" s="37">
        <v>1361.6</v>
      </c>
      <c r="G86" s="18" t="s">
        <v>12</v>
      </c>
      <c r="H86" s="18" t="s">
        <v>27</v>
      </c>
      <c r="I86" s="18" t="s">
        <v>347</v>
      </c>
      <c r="J86" s="18" t="s">
        <v>77</v>
      </c>
      <c r="K86" s="18" t="s">
        <v>77</v>
      </c>
      <c r="L86" s="18" t="s">
        <v>77</v>
      </c>
      <c r="M86" s="19">
        <v>4</v>
      </c>
    </row>
    <row r="87" spans="1:13" x14ac:dyDescent="0.25">
      <c r="A87" t="s">
        <v>104</v>
      </c>
      <c r="B87" s="29" t="s">
        <v>108</v>
      </c>
      <c r="C87" s="18" t="s">
        <v>107</v>
      </c>
      <c r="D87" s="20">
        <v>62</v>
      </c>
      <c r="E87" s="20">
        <f t="shared" si="3"/>
        <v>93</v>
      </c>
      <c r="F87" s="20">
        <v>0</v>
      </c>
      <c r="G87" s="18" t="s">
        <v>106</v>
      </c>
      <c r="H87" s="18" t="s">
        <v>27</v>
      </c>
      <c r="I87" s="18" t="s">
        <v>77</v>
      </c>
      <c r="J87" s="18" t="s">
        <v>77</v>
      </c>
      <c r="K87" s="18" t="s">
        <v>77</v>
      </c>
      <c r="L87" s="18" t="s">
        <v>77</v>
      </c>
      <c r="M87" s="19" t="s">
        <v>77</v>
      </c>
    </row>
    <row r="88" spans="1:13" x14ac:dyDescent="0.25">
      <c r="A88" t="s">
        <v>307</v>
      </c>
      <c r="B88" s="29" t="s">
        <v>182</v>
      </c>
      <c r="C88" s="18" t="s">
        <v>183</v>
      </c>
      <c r="D88" s="20">
        <v>34.04</v>
      </c>
      <c r="E88" s="20">
        <f t="shared" si="3"/>
        <v>51.06</v>
      </c>
      <c r="F88" s="20">
        <v>0</v>
      </c>
      <c r="G88" s="18" t="s">
        <v>184</v>
      </c>
      <c r="H88" s="18" t="s">
        <v>27</v>
      </c>
      <c r="I88" s="18" t="s">
        <v>77</v>
      </c>
      <c r="J88" s="18" t="s">
        <v>77</v>
      </c>
      <c r="K88" s="18" t="s">
        <v>77</v>
      </c>
      <c r="L88" s="18" t="s">
        <v>77</v>
      </c>
      <c r="M88" s="19" t="s">
        <v>77</v>
      </c>
    </row>
    <row r="89" spans="1:13" x14ac:dyDescent="0.25">
      <c r="A89" t="s">
        <v>351</v>
      </c>
      <c r="B89" s="29" t="s">
        <v>182</v>
      </c>
      <c r="C89" s="18" t="s">
        <v>183</v>
      </c>
      <c r="D89" s="20">
        <v>40</v>
      </c>
      <c r="E89" s="20">
        <f t="shared" ref="E89" si="4">D89*1.5</f>
        <v>60</v>
      </c>
      <c r="F89" s="20">
        <v>0</v>
      </c>
      <c r="G89" s="18" t="s">
        <v>352</v>
      </c>
      <c r="H89" s="18" t="s">
        <v>27</v>
      </c>
      <c r="I89" s="18" t="s">
        <v>77</v>
      </c>
      <c r="J89" s="18" t="s">
        <v>77</v>
      </c>
      <c r="K89" s="18" t="s">
        <v>77</v>
      </c>
      <c r="L89" s="18" t="s">
        <v>77</v>
      </c>
      <c r="M89" s="19" t="s">
        <v>77</v>
      </c>
    </row>
    <row r="90" spans="1:13" x14ac:dyDescent="0.25">
      <c r="A90" t="s">
        <v>216</v>
      </c>
      <c r="B90" s="29" t="s">
        <v>49</v>
      </c>
      <c r="C90" s="18" t="s">
        <v>107</v>
      </c>
      <c r="D90" s="36">
        <v>26.79</v>
      </c>
      <c r="E90" s="20">
        <f t="shared" si="3"/>
        <v>40.185000000000002</v>
      </c>
      <c r="F90" s="20">
        <v>0</v>
      </c>
      <c r="G90" s="18" t="s">
        <v>12</v>
      </c>
      <c r="H90" s="18" t="s">
        <v>27</v>
      </c>
      <c r="I90" s="18" t="s">
        <v>347</v>
      </c>
      <c r="J90" s="18" t="s">
        <v>77</v>
      </c>
      <c r="K90" s="18" t="s">
        <v>77</v>
      </c>
      <c r="L90" s="18" t="s">
        <v>77</v>
      </c>
      <c r="M90" s="19" t="s">
        <v>77</v>
      </c>
    </row>
    <row r="91" spans="1:13" x14ac:dyDescent="0.25">
      <c r="A91" t="s">
        <v>105</v>
      </c>
      <c r="B91" s="29" t="s">
        <v>108</v>
      </c>
      <c r="C91" s="18" t="s">
        <v>107</v>
      </c>
      <c r="D91" s="20">
        <v>62</v>
      </c>
      <c r="E91" s="20">
        <f t="shared" si="3"/>
        <v>93</v>
      </c>
      <c r="F91" s="20">
        <v>0</v>
      </c>
      <c r="G91" s="18" t="s">
        <v>106</v>
      </c>
      <c r="H91" s="18" t="s">
        <v>27</v>
      </c>
      <c r="I91" s="18" t="s">
        <v>77</v>
      </c>
      <c r="J91" s="18" t="s">
        <v>77</v>
      </c>
      <c r="K91" s="18" t="s">
        <v>77</v>
      </c>
      <c r="L91" s="18" t="s">
        <v>77</v>
      </c>
      <c r="M91" s="19" t="s">
        <v>77</v>
      </c>
    </row>
    <row r="92" spans="1:13" x14ac:dyDescent="0.25">
      <c r="A92" t="s">
        <v>308</v>
      </c>
      <c r="B92" s="29" t="s">
        <v>182</v>
      </c>
      <c r="C92" s="18" t="s">
        <v>183</v>
      </c>
      <c r="D92" s="20">
        <v>25.7</v>
      </c>
      <c r="E92" s="20">
        <f t="shared" si="3"/>
        <v>38.549999999999997</v>
      </c>
      <c r="F92" s="20">
        <v>0</v>
      </c>
      <c r="G92" s="18" t="s">
        <v>184</v>
      </c>
      <c r="H92" s="18" t="s">
        <v>27</v>
      </c>
      <c r="I92" s="18" t="s">
        <v>77</v>
      </c>
      <c r="J92" s="18" t="s">
        <v>77</v>
      </c>
      <c r="K92" s="18" t="s">
        <v>77</v>
      </c>
      <c r="L92" s="18" t="s">
        <v>77</v>
      </c>
      <c r="M92" s="19" t="s">
        <v>77</v>
      </c>
    </row>
    <row r="93" spans="1:13" x14ac:dyDescent="0.25">
      <c r="A93" t="s">
        <v>353</v>
      </c>
      <c r="B93" s="29" t="s">
        <v>182</v>
      </c>
      <c r="C93" s="18" t="s">
        <v>183</v>
      </c>
      <c r="D93" s="20">
        <v>40</v>
      </c>
      <c r="E93" s="20">
        <f t="shared" si="3"/>
        <v>60</v>
      </c>
      <c r="F93" s="20">
        <v>0</v>
      </c>
      <c r="G93" s="18" t="s">
        <v>352</v>
      </c>
      <c r="H93" s="18" t="s">
        <v>27</v>
      </c>
      <c r="I93" s="18" t="s">
        <v>77</v>
      </c>
      <c r="J93" s="18" t="s">
        <v>77</v>
      </c>
      <c r="K93" s="18" t="s">
        <v>77</v>
      </c>
      <c r="L93" s="18" t="s">
        <v>77</v>
      </c>
      <c r="M93" s="19" t="s">
        <v>77</v>
      </c>
    </row>
    <row r="94" spans="1:13" x14ac:dyDescent="0.25">
      <c r="A94" t="s">
        <v>309</v>
      </c>
      <c r="B94" s="29" t="s">
        <v>108</v>
      </c>
      <c r="C94" s="18" t="s">
        <v>107</v>
      </c>
      <c r="D94" s="20">
        <v>62</v>
      </c>
      <c r="E94" s="20">
        <f t="shared" si="3"/>
        <v>93</v>
      </c>
      <c r="F94" s="20">
        <v>0</v>
      </c>
      <c r="G94" s="18" t="s">
        <v>106</v>
      </c>
      <c r="H94" s="18" t="s">
        <v>27</v>
      </c>
      <c r="I94" s="18" t="s">
        <v>77</v>
      </c>
      <c r="J94" s="18" t="s">
        <v>77</v>
      </c>
      <c r="K94" s="18" t="s">
        <v>77</v>
      </c>
      <c r="L94" s="18" t="s">
        <v>77</v>
      </c>
      <c r="M94" s="19" t="s">
        <v>77</v>
      </c>
    </row>
    <row r="95" spans="1:13" x14ac:dyDescent="0.25">
      <c r="A95" t="s">
        <v>340</v>
      </c>
      <c r="B95" s="29" t="s">
        <v>341</v>
      </c>
      <c r="C95" s="18" t="s">
        <v>342</v>
      </c>
      <c r="D95" s="36">
        <v>28.79</v>
      </c>
      <c r="E95" s="20">
        <f t="shared" si="3"/>
        <v>43.185000000000002</v>
      </c>
      <c r="F95" s="20">
        <v>0</v>
      </c>
      <c r="G95" s="18" t="s">
        <v>12</v>
      </c>
      <c r="H95" s="18" t="s">
        <v>300</v>
      </c>
      <c r="I95" s="18" t="s">
        <v>169</v>
      </c>
      <c r="J95" s="18" t="s">
        <v>13</v>
      </c>
      <c r="K95" s="18" t="s">
        <v>14</v>
      </c>
      <c r="L95" s="18" t="s">
        <v>15</v>
      </c>
      <c r="M95" s="19">
        <v>4</v>
      </c>
    </row>
    <row r="96" spans="1:13" x14ac:dyDescent="0.25">
      <c r="A96" t="s">
        <v>103</v>
      </c>
      <c r="B96" s="29" t="s">
        <v>108</v>
      </c>
      <c r="C96" s="18" t="s">
        <v>107</v>
      </c>
      <c r="D96" s="20">
        <v>62</v>
      </c>
      <c r="E96" s="20">
        <f t="shared" si="3"/>
        <v>93</v>
      </c>
      <c r="F96" s="20">
        <v>0</v>
      </c>
      <c r="G96" s="18" t="s">
        <v>106</v>
      </c>
      <c r="H96" s="18" t="s">
        <v>27</v>
      </c>
      <c r="I96" s="18" t="s">
        <v>77</v>
      </c>
      <c r="J96" s="18" t="s">
        <v>77</v>
      </c>
      <c r="K96" s="18" t="s">
        <v>77</v>
      </c>
      <c r="L96" s="18" t="s">
        <v>77</v>
      </c>
      <c r="M96" s="19" t="s">
        <v>77</v>
      </c>
    </row>
    <row r="97" spans="1:17" x14ac:dyDescent="0.25">
      <c r="A97" t="s">
        <v>232</v>
      </c>
      <c r="B97" s="29" t="s">
        <v>49</v>
      </c>
      <c r="C97" s="18" t="s">
        <v>100</v>
      </c>
      <c r="D97" s="20">
        <v>0</v>
      </c>
      <c r="E97" s="20">
        <f t="shared" si="3"/>
        <v>0</v>
      </c>
      <c r="F97" s="20">
        <v>0</v>
      </c>
      <c r="G97" s="18" t="s">
        <v>12</v>
      </c>
      <c r="H97" s="18" t="s">
        <v>27</v>
      </c>
      <c r="I97" s="18" t="s">
        <v>77</v>
      </c>
      <c r="J97" s="18" t="s">
        <v>77</v>
      </c>
      <c r="K97" s="18" t="s">
        <v>77</v>
      </c>
      <c r="L97" s="18" t="s">
        <v>77</v>
      </c>
      <c r="M97" s="19" t="s">
        <v>77</v>
      </c>
    </row>
    <row r="98" spans="1:17" x14ac:dyDescent="0.25">
      <c r="A98" t="s">
        <v>232</v>
      </c>
      <c r="B98" s="29" t="s">
        <v>108</v>
      </c>
      <c r="C98" s="18" t="s">
        <v>107</v>
      </c>
      <c r="D98" s="20">
        <v>0</v>
      </c>
      <c r="E98" s="20">
        <f t="shared" si="3"/>
        <v>0</v>
      </c>
      <c r="F98" s="20">
        <v>0</v>
      </c>
      <c r="G98" s="18" t="s">
        <v>106</v>
      </c>
      <c r="H98" s="18" t="s">
        <v>77</v>
      </c>
      <c r="I98" s="18" t="s">
        <v>77</v>
      </c>
      <c r="J98" s="18" t="s">
        <v>77</v>
      </c>
      <c r="K98" s="18" t="s">
        <v>77</v>
      </c>
      <c r="L98" s="18" t="s">
        <v>77</v>
      </c>
      <c r="M98" s="19" t="s">
        <v>77</v>
      </c>
    </row>
    <row r="99" spans="1:17" x14ac:dyDescent="0.25">
      <c r="A99" s="35" t="s">
        <v>349</v>
      </c>
      <c r="B99" t="s">
        <v>152</v>
      </c>
      <c r="C99" s="18" t="s">
        <v>156</v>
      </c>
      <c r="D99" s="20">
        <v>16.600000000000001</v>
      </c>
      <c r="E99" s="20">
        <f t="shared" si="3"/>
        <v>24.900000000000002</v>
      </c>
      <c r="F99" s="20">
        <v>0</v>
      </c>
      <c r="G99" s="18" t="s">
        <v>12</v>
      </c>
      <c r="H99" s="18" t="s">
        <v>27</v>
      </c>
      <c r="I99" s="18" t="s">
        <v>169</v>
      </c>
      <c r="J99" s="18" t="s">
        <v>299</v>
      </c>
      <c r="K99" s="18" t="s">
        <v>14</v>
      </c>
      <c r="L99" s="18" t="s">
        <v>15</v>
      </c>
      <c r="M99" s="19">
        <v>7.5</v>
      </c>
      <c r="Q99" s="20"/>
    </row>
    <row r="100" spans="1:17" x14ac:dyDescent="0.25">
      <c r="A100" s="35" t="s">
        <v>349</v>
      </c>
      <c r="B100" t="s">
        <v>213</v>
      </c>
      <c r="C100" s="18" t="s">
        <v>156</v>
      </c>
      <c r="D100" s="20">
        <v>22</v>
      </c>
      <c r="E100" s="20">
        <f t="shared" si="3"/>
        <v>33</v>
      </c>
      <c r="F100" s="20">
        <v>0</v>
      </c>
      <c r="G100" s="18" t="s">
        <v>12</v>
      </c>
      <c r="H100" s="18" t="s">
        <v>77</v>
      </c>
      <c r="I100" s="18" t="s">
        <v>77</v>
      </c>
      <c r="J100" s="18" t="s">
        <v>77</v>
      </c>
      <c r="K100" s="18" t="s">
        <v>77</v>
      </c>
      <c r="L100" s="18" t="s">
        <v>77</v>
      </c>
      <c r="M100" s="19" t="s">
        <v>77</v>
      </c>
      <c r="Q100" s="20"/>
    </row>
    <row r="101" spans="1:17" x14ac:dyDescent="0.25">
      <c r="A101" s="35" t="s">
        <v>131</v>
      </c>
      <c r="B101" t="s">
        <v>233</v>
      </c>
      <c r="C101" s="18" t="s">
        <v>156</v>
      </c>
      <c r="D101" s="20">
        <v>25</v>
      </c>
      <c r="E101" s="20">
        <f t="shared" si="3"/>
        <v>37.5</v>
      </c>
      <c r="F101" s="20">
        <v>0</v>
      </c>
      <c r="G101" s="18" t="s">
        <v>12</v>
      </c>
      <c r="H101" s="18" t="s">
        <v>27</v>
      </c>
      <c r="I101" s="18" t="s">
        <v>77</v>
      </c>
      <c r="J101" s="18" t="s">
        <v>77</v>
      </c>
      <c r="K101" s="18" t="s">
        <v>77</v>
      </c>
      <c r="L101" s="18" t="s">
        <v>77</v>
      </c>
      <c r="M101" s="19" t="s">
        <v>77</v>
      </c>
      <c r="Q101" s="20"/>
    </row>
    <row r="102" spans="1:17" x14ac:dyDescent="0.25">
      <c r="A102" s="35" t="s">
        <v>141</v>
      </c>
      <c r="B102" t="s">
        <v>127</v>
      </c>
      <c r="C102" s="18" t="s">
        <v>156</v>
      </c>
      <c r="D102" s="20">
        <v>0</v>
      </c>
      <c r="E102" s="20">
        <f t="shared" si="3"/>
        <v>0</v>
      </c>
      <c r="F102" s="20">
        <v>3105.59</v>
      </c>
      <c r="G102" s="18" t="s">
        <v>12</v>
      </c>
      <c r="H102" s="18" t="s">
        <v>300</v>
      </c>
      <c r="I102" s="18" t="s">
        <v>169</v>
      </c>
      <c r="J102" s="18" t="s">
        <v>301</v>
      </c>
      <c r="K102" s="18" t="s">
        <v>14</v>
      </c>
      <c r="L102" s="18" t="s">
        <v>15</v>
      </c>
      <c r="M102" s="19">
        <v>7.25</v>
      </c>
      <c r="Q102" s="20"/>
    </row>
    <row r="103" spans="1:17" x14ac:dyDescent="0.25">
      <c r="A103" s="35" t="s">
        <v>195</v>
      </c>
      <c r="B103" t="s">
        <v>122</v>
      </c>
      <c r="C103" s="18" t="s">
        <v>156</v>
      </c>
      <c r="D103" s="20">
        <v>100</v>
      </c>
      <c r="E103" s="20">
        <f t="shared" si="3"/>
        <v>150</v>
      </c>
      <c r="F103" s="20">
        <v>0</v>
      </c>
      <c r="G103" s="18" t="s">
        <v>123</v>
      </c>
      <c r="H103" s="18" t="s">
        <v>77</v>
      </c>
      <c r="I103" s="18" t="s">
        <v>77</v>
      </c>
      <c r="J103" s="18" t="s">
        <v>77</v>
      </c>
      <c r="K103" s="18" t="s">
        <v>77</v>
      </c>
      <c r="L103" s="18" t="s">
        <v>77</v>
      </c>
      <c r="M103" s="19" t="s">
        <v>77</v>
      </c>
      <c r="Q103" s="20"/>
    </row>
    <row r="104" spans="1:17" x14ac:dyDescent="0.25">
      <c r="A104" s="35" t="s">
        <v>328</v>
      </c>
      <c r="B104" t="s">
        <v>329</v>
      </c>
      <c r="C104" s="18" t="s">
        <v>156</v>
      </c>
      <c r="D104" s="20">
        <v>18.670000000000002</v>
      </c>
      <c r="E104" s="20">
        <f t="shared" si="3"/>
        <v>28.005000000000003</v>
      </c>
      <c r="F104" s="20">
        <v>0</v>
      </c>
      <c r="G104" s="18" t="s">
        <v>12</v>
      </c>
      <c r="H104" s="18" t="s">
        <v>77</v>
      </c>
      <c r="I104" s="18" t="s">
        <v>77</v>
      </c>
      <c r="J104" s="18" t="s">
        <v>77</v>
      </c>
      <c r="K104" s="18" t="s">
        <v>77</v>
      </c>
      <c r="L104" s="18" t="s">
        <v>77</v>
      </c>
      <c r="M104" s="19" t="s">
        <v>77</v>
      </c>
      <c r="Q104" s="20"/>
    </row>
    <row r="105" spans="1:17" x14ac:dyDescent="0.25">
      <c r="A105" s="35" t="s">
        <v>220</v>
      </c>
      <c r="B105" t="s">
        <v>122</v>
      </c>
      <c r="C105" s="18" t="s">
        <v>156</v>
      </c>
      <c r="D105" s="20">
        <v>100</v>
      </c>
      <c r="E105" s="20">
        <f t="shared" si="3"/>
        <v>150</v>
      </c>
      <c r="F105" s="20">
        <v>0</v>
      </c>
      <c r="G105" s="18" t="s">
        <v>123</v>
      </c>
      <c r="H105" s="18" t="s">
        <v>77</v>
      </c>
      <c r="I105" s="18" t="s">
        <v>77</v>
      </c>
      <c r="J105" s="18" t="s">
        <v>77</v>
      </c>
      <c r="K105" s="18" t="s">
        <v>77</v>
      </c>
      <c r="L105" s="18" t="s">
        <v>77</v>
      </c>
      <c r="M105" s="19" t="s">
        <v>77</v>
      </c>
      <c r="Q105" s="20"/>
    </row>
    <row r="106" spans="1:17" x14ac:dyDescent="0.25">
      <c r="A106" s="35" t="s">
        <v>222</v>
      </c>
      <c r="B106" t="s">
        <v>122</v>
      </c>
      <c r="C106" s="18" t="s">
        <v>156</v>
      </c>
      <c r="D106" s="20">
        <v>100</v>
      </c>
      <c r="E106" s="20">
        <f t="shared" si="3"/>
        <v>150</v>
      </c>
      <c r="F106" s="20">
        <v>0</v>
      </c>
      <c r="G106" s="18" t="s">
        <v>123</v>
      </c>
      <c r="H106" s="18" t="s">
        <v>77</v>
      </c>
      <c r="I106" s="18" t="s">
        <v>77</v>
      </c>
      <c r="J106" s="18" t="s">
        <v>77</v>
      </c>
      <c r="K106" s="18" t="s">
        <v>77</v>
      </c>
      <c r="L106" s="18" t="s">
        <v>77</v>
      </c>
      <c r="M106" s="19" t="s">
        <v>77</v>
      </c>
      <c r="Q106" s="20"/>
    </row>
    <row r="107" spans="1:17" x14ac:dyDescent="0.25">
      <c r="A107" s="35" t="s">
        <v>130</v>
      </c>
      <c r="B107" t="s">
        <v>127</v>
      </c>
      <c r="C107" s="18" t="s">
        <v>156</v>
      </c>
      <c r="D107" s="20">
        <v>0</v>
      </c>
      <c r="E107" s="20">
        <f t="shared" si="3"/>
        <v>0</v>
      </c>
      <c r="F107" s="20">
        <v>2253.04</v>
      </c>
      <c r="G107" s="18" t="s">
        <v>12</v>
      </c>
      <c r="H107" s="18" t="s">
        <v>300</v>
      </c>
      <c r="I107" s="18" t="s">
        <v>169</v>
      </c>
      <c r="J107" s="18" t="s">
        <v>301</v>
      </c>
      <c r="K107" s="18" t="s">
        <v>14</v>
      </c>
      <c r="L107" s="18" t="s">
        <v>15</v>
      </c>
      <c r="M107" s="19">
        <v>7.25</v>
      </c>
      <c r="Q107" s="20"/>
    </row>
    <row r="108" spans="1:17" x14ac:dyDescent="0.25">
      <c r="A108" s="35" t="s">
        <v>175</v>
      </c>
      <c r="B108" t="s">
        <v>122</v>
      </c>
      <c r="C108" s="18" t="s">
        <v>156</v>
      </c>
      <c r="D108" s="20">
        <v>100</v>
      </c>
      <c r="E108" s="20">
        <f t="shared" si="3"/>
        <v>150</v>
      </c>
      <c r="F108" s="20">
        <v>0</v>
      </c>
      <c r="G108" s="18" t="s">
        <v>123</v>
      </c>
      <c r="H108" s="18" t="s">
        <v>77</v>
      </c>
      <c r="I108" s="18" t="s">
        <v>77</v>
      </c>
      <c r="J108" s="18" t="s">
        <v>77</v>
      </c>
      <c r="K108" s="18" t="s">
        <v>77</v>
      </c>
      <c r="L108" s="18" t="s">
        <v>77</v>
      </c>
      <c r="M108" s="19" t="s">
        <v>77</v>
      </c>
      <c r="Q108" s="20"/>
    </row>
    <row r="109" spans="1:17" x14ac:dyDescent="0.25">
      <c r="A109" s="35" t="s">
        <v>154</v>
      </c>
      <c r="B109" t="s">
        <v>155</v>
      </c>
      <c r="C109" s="18" t="s">
        <v>156</v>
      </c>
      <c r="D109" s="20">
        <v>22.98</v>
      </c>
      <c r="E109" s="20">
        <f t="shared" si="3"/>
        <v>34.47</v>
      </c>
      <c r="F109" s="20">
        <v>0</v>
      </c>
      <c r="G109" s="18" t="s">
        <v>12</v>
      </c>
      <c r="H109" s="18" t="s">
        <v>27</v>
      </c>
      <c r="I109" s="18" t="s">
        <v>169</v>
      </c>
      <c r="J109" s="18" t="s">
        <v>13</v>
      </c>
      <c r="K109" s="18" t="s">
        <v>14</v>
      </c>
      <c r="L109" s="18" t="s">
        <v>15</v>
      </c>
      <c r="M109" s="19">
        <v>8</v>
      </c>
      <c r="Q109" s="20"/>
    </row>
    <row r="110" spans="1:17" x14ac:dyDescent="0.25">
      <c r="A110" s="35" t="s">
        <v>221</v>
      </c>
      <c r="B110" t="s">
        <v>125</v>
      </c>
      <c r="C110" s="18" t="s">
        <v>156</v>
      </c>
      <c r="D110" s="20">
        <v>0</v>
      </c>
      <c r="E110" s="20">
        <f t="shared" si="3"/>
        <v>0</v>
      </c>
      <c r="F110" s="20">
        <v>490.55</v>
      </c>
      <c r="G110" s="18" t="s">
        <v>12</v>
      </c>
      <c r="H110" s="18" t="s">
        <v>300</v>
      </c>
      <c r="I110" s="18" t="s">
        <v>169</v>
      </c>
      <c r="J110" s="18" t="s">
        <v>301</v>
      </c>
      <c r="K110" s="18" t="s">
        <v>14</v>
      </c>
      <c r="L110" s="18" t="s">
        <v>15</v>
      </c>
      <c r="M110" s="19">
        <v>7.25</v>
      </c>
      <c r="Q110" s="20"/>
    </row>
    <row r="111" spans="1:17" x14ac:dyDescent="0.25">
      <c r="A111" s="35" t="s">
        <v>133</v>
      </c>
      <c r="B111" t="s">
        <v>127</v>
      </c>
      <c r="C111" s="18" t="s">
        <v>156</v>
      </c>
      <c r="D111" s="20">
        <v>0</v>
      </c>
      <c r="E111" s="20">
        <f t="shared" si="3"/>
        <v>0</v>
      </c>
      <c r="F111" s="20">
        <v>2561.75</v>
      </c>
      <c r="G111" s="18" t="s">
        <v>12</v>
      </c>
      <c r="H111" s="18" t="s">
        <v>300</v>
      </c>
      <c r="I111" s="18" t="s">
        <v>169</v>
      </c>
      <c r="J111" s="18" t="s">
        <v>301</v>
      </c>
      <c r="K111" s="18" t="s">
        <v>14</v>
      </c>
      <c r="L111" s="18" t="s">
        <v>15</v>
      </c>
      <c r="M111" s="19">
        <v>7.25</v>
      </c>
      <c r="Q111" s="20"/>
    </row>
    <row r="112" spans="1:17" x14ac:dyDescent="0.25">
      <c r="A112" s="35" t="s">
        <v>218</v>
      </c>
      <c r="B112" t="s">
        <v>219</v>
      </c>
      <c r="C112" s="18" t="s">
        <v>156</v>
      </c>
      <c r="D112" s="20">
        <v>21.6</v>
      </c>
      <c r="E112" s="20">
        <f t="shared" si="3"/>
        <v>32.400000000000006</v>
      </c>
      <c r="F112" s="20">
        <v>0</v>
      </c>
      <c r="G112" s="18" t="s">
        <v>12</v>
      </c>
      <c r="H112" s="18" t="s">
        <v>300</v>
      </c>
      <c r="I112" s="18" t="s">
        <v>169</v>
      </c>
      <c r="J112" s="18" t="s">
        <v>301</v>
      </c>
      <c r="K112" s="18" t="s">
        <v>14</v>
      </c>
      <c r="L112" s="18" t="s">
        <v>15</v>
      </c>
      <c r="M112" s="19">
        <v>7.5</v>
      </c>
      <c r="Q112" s="20"/>
    </row>
    <row r="113" spans="1:17" x14ac:dyDescent="0.25">
      <c r="A113" s="35" t="s">
        <v>126</v>
      </c>
      <c r="B113" t="s">
        <v>127</v>
      </c>
      <c r="C113" s="18" t="s">
        <v>156</v>
      </c>
      <c r="D113" s="20">
        <v>0</v>
      </c>
      <c r="E113" s="20">
        <f t="shared" si="3"/>
        <v>0</v>
      </c>
      <c r="F113" s="20">
        <v>2728.19</v>
      </c>
      <c r="G113" s="18" t="s">
        <v>12</v>
      </c>
      <c r="H113" s="18" t="s">
        <v>300</v>
      </c>
      <c r="I113" s="18" t="s">
        <v>169</v>
      </c>
      <c r="J113" s="18" t="s">
        <v>301</v>
      </c>
      <c r="K113" s="18" t="s">
        <v>14</v>
      </c>
      <c r="L113" s="18" t="s">
        <v>15</v>
      </c>
      <c r="M113" s="19">
        <v>7.25</v>
      </c>
      <c r="Q113" s="20"/>
    </row>
    <row r="114" spans="1:17" x14ac:dyDescent="0.25">
      <c r="A114" s="35" t="s">
        <v>139</v>
      </c>
      <c r="B114" t="s">
        <v>140</v>
      </c>
      <c r="C114" s="18" t="s">
        <v>156</v>
      </c>
      <c r="D114" s="20">
        <v>0</v>
      </c>
      <c r="E114" s="20">
        <f t="shared" si="3"/>
        <v>0</v>
      </c>
      <c r="F114" s="20">
        <v>2923.63</v>
      </c>
      <c r="G114" s="18" t="s">
        <v>12</v>
      </c>
      <c r="H114" s="18" t="s">
        <v>300</v>
      </c>
      <c r="I114" s="18" t="s">
        <v>169</v>
      </c>
      <c r="J114" s="18" t="s">
        <v>301</v>
      </c>
      <c r="K114" s="18" t="s">
        <v>14</v>
      </c>
      <c r="L114" s="18" t="s">
        <v>15</v>
      </c>
      <c r="M114" s="19">
        <v>7.25</v>
      </c>
      <c r="Q114" s="20"/>
    </row>
    <row r="115" spans="1:17" x14ac:dyDescent="0.25">
      <c r="A115" s="35" t="s">
        <v>117</v>
      </c>
      <c r="B115" t="s">
        <v>152</v>
      </c>
      <c r="C115" s="18" t="s">
        <v>156</v>
      </c>
      <c r="D115" s="20">
        <v>19.07</v>
      </c>
      <c r="E115" s="20">
        <f t="shared" si="3"/>
        <v>28.605</v>
      </c>
      <c r="F115" s="20">
        <v>0</v>
      </c>
      <c r="G115" s="18" t="s">
        <v>12</v>
      </c>
      <c r="H115" s="18" t="s">
        <v>27</v>
      </c>
      <c r="I115" s="18" t="s">
        <v>169</v>
      </c>
      <c r="J115" s="18" t="s">
        <v>300</v>
      </c>
      <c r="K115" s="18" t="s">
        <v>14</v>
      </c>
      <c r="L115" s="18" t="s">
        <v>15</v>
      </c>
      <c r="M115" s="19">
        <v>8</v>
      </c>
      <c r="Q115" s="20"/>
    </row>
    <row r="116" spans="1:17" x14ac:dyDescent="0.25">
      <c r="A116" s="35" t="s">
        <v>117</v>
      </c>
      <c r="B116" t="s">
        <v>213</v>
      </c>
      <c r="C116" s="18" t="s">
        <v>156</v>
      </c>
      <c r="D116" s="20">
        <v>25</v>
      </c>
      <c r="E116" s="20">
        <f t="shared" si="3"/>
        <v>37.5</v>
      </c>
      <c r="F116" s="20">
        <v>0</v>
      </c>
      <c r="G116" s="18" t="s">
        <v>12</v>
      </c>
      <c r="H116" s="18" t="s">
        <v>77</v>
      </c>
      <c r="I116" s="18" t="s">
        <v>77</v>
      </c>
      <c r="J116" s="18" t="s">
        <v>77</v>
      </c>
      <c r="K116" s="18" t="s">
        <v>77</v>
      </c>
      <c r="L116" s="18" t="s">
        <v>77</v>
      </c>
      <c r="M116" s="19" t="s">
        <v>77</v>
      </c>
      <c r="Q116" s="20"/>
    </row>
    <row r="117" spans="1:17" x14ac:dyDescent="0.25">
      <c r="A117" s="35" t="s">
        <v>136</v>
      </c>
      <c r="B117" t="s">
        <v>137</v>
      </c>
      <c r="C117" s="18" t="s">
        <v>156</v>
      </c>
      <c r="D117" s="20">
        <v>0</v>
      </c>
      <c r="E117" s="20">
        <f t="shared" si="3"/>
        <v>0</v>
      </c>
      <c r="F117" s="20">
        <v>1684.61</v>
      </c>
      <c r="G117" s="18" t="s">
        <v>12</v>
      </c>
      <c r="H117" s="18" t="s">
        <v>300</v>
      </c>
      <c r="I117" s="18" t="s">
        <v>169</v>
      </c>
      <c r="J117" s="18" t="s">
        <v>301</v>
      </c>
      <c r="K117" s="18" t="s">
        <v>14</v>
      </c>
      <c r="L117" s="18" t="s">
        <v>15</v>
      </c>
      <c r="M117" s="19">
        <v>8</v>
      </c>
      <c r="Q117" s="20"/>
    </row>
    <row r="118" spans="1:17" x14ac:dyDescent="0.25">
      <c r="A118" s="35" t="s">
        <v>136</v>
      </c>
      <c r="B118" t="s">
        <v>178</v>
      </c>
      <c r="C118" s="18" t="s">
        <v>156</v>
      </c>
      <c r="D118" s="20">
        <v>160</v>
      </c>
      <c r="E118" s="20">
        <f t="shared" si="3"/>
        <v>240</v>
      </c>
      <c r="F118" s="20">
        <v>0</v>
      </c>
      <c r="G118" s="18" t="s">
        <v>138</v>
      </c>
      <c r="H118" s="18" t="s">
        <v>77</v>
      </c>
      <c r="I118" s="18" t="s">
        <v>77</v>
      </c>
      <c r="J118" s="18" t="s">
        <v>77</v>
      </c>
      <c r="K118" s="18" t="s">
        <v>77</v>
      </c>
      <c r="L118" s="18" t="s">
        <v>77</v>
      </c>
      <c r="M118" s="19" t="s">
        <v>77</v>
      </c>
      <c r="Q118" s="20"/>
    </row>
    <row r="119" spans="1:17" x14ac:dyDescent="0.25">
      <c r="A119" s="35" t="s">
        <v>302</v>
      </c>
      <c r="B119" t="s">
        <v>303</v>
      </c>
      <c r="C119" s="18" t="s">
        <v>156</v>
      </c>
      <c r="D119" s="20">
        <v>30</v>
      </c>
      <c r="E119" s="20">
        <f t="shared" si="3"/>
        <v>45</v>
      </c>
      <c r="F119" s="20">
        <v>0</v>
      </c>
      <c r="G119" s="18" t="s">
        <v>12</v>
      </c>
      <c r="H119" s="18" t="s">
        <v>77</v>
      </c>
      <c r="I119" s="18" t="s">
        <v>77</v>
      </c>
      <c r="J119" s="18" t="s">
        <v>77</v>
      </c>
      <c r="K119" s="18" t="s">
        <v>77</v>
      </c>
      <c r="L119" s="18" t="s">
        <v>77</v>
      </c>
      <c r="M119" s="19" t="s">
        <v>77</v>
      </c>
      <c r="Q119" s="20"/>
    </row>
    <row r="120" spans="1:17" x14ac:dyDescent="0.25">
      <c r="A120" s="35" t="s">
        <v>176</v>
      </c>
      <c r="B120" t="s">
        <v>132</v>
      </c>
      <c r="C120" s="18" t="s">
        <v>156</v>
      </c>
      <c r="D120" s="20">
        <v>0</v>
      </c>
      <c r="E120" s="20">
        <f t="shared" si="3"/>
        <v>0</v>
      </c>
      <c r="F120" s="20">
        <v>1881.4</v>
      </c>
      <c r="G120" s="18" t="s">
        <v>12</v>
      </c>
      <c r="H120" s="18" t="s">
        <v>300</v>
      </c>
      <c r="I120" s="18" t="s">
        <v>169</v>
      </c>
      <c r="J120" s="18" t="s">
        <v>301</v>
      </c>
      <c r="K120" s="18" t="s">
        <v>14</v>
      </c>
      <c r="L120" s="18" t="s">
        <v>15</v>
      </c>
      <c r="M120" s="19">
        <v>7.25</v>
      </c>
      <c r="Q120" s="20"/>
    </row>
    <row r="121" spans="1:17" x14ac:dyDescent="0.25">
      <c r="A121" s="35" t="s">
        <v>143</v>
      </c>
      <c r="B121" t="s">
        <v>121</v>
      </c>
      <c r="C121" s="18" t="s">
        <v>156</v>
      </c>
      <c r="D121" s="20">
        <v>17.97</v>
      </c>
      <c r="E121" s="20">
        <f t="shared" si="3"/>
        <v>26.954999999999998</v>
      </c>
      <c r="F121" s="20">
        <v>0</v>
      </c>
      <c r="G121" s="18" t="s">
        <v>12</v>
      </c>
      <c r="H121" s="18" t="s">
        <v>27</v>
      </c>
      <c r="I121" s="18" t="s">
        <v>169</v>
      </c>
      <c r="J121" s="18" t="s">
        <v>299</v>
      </c>
      <c r="K121" s="18" t="s">
        <v>14</v>
      </c>
      <c r="L121" s="18" t="s">
        <v>15</v>
      </c>
      <c r="M121" s="19">
        <v>5.5</v>
      </c>
      <c r="Q121" s="20"/>
    </row>
    <row r="122" spans="1:17" x14ac:dyDescent="0.25">
      <c r="A122" s="35" t="s">
        <v>350</v>
      </c>
      <c r="B122" t="s">
        <v>152</v>
      </c>
      <c r="C122" s="18" t="s">
        <v>156</v>
      </c>
      <c r="D122" s="20">
        <v>18</v>
      </c>
      <c r="E122" s="20">
        <f t="shared" si="3"/>
        <v>27</v>
      </c>
      <c r="F122" s="20">
        <v>0</v>
      </c>
      <c r="G122" s="18" t="s">
        <v>12</v>
      </c>
      <c r="H122" s="18" t="s">
        <v>27</v>
      </c>
      <c r="I122" s="18" t="s">
        <v>169</v>
      </c>
      <c r="J122" s="18" t="s">
        <v>299</v>
      </c>
      <c r="K122" s="18" t="s">
        <v>14</v>
      </c>
      <c r="L122" s="18" t="s">
        <v>15</v>
      </c>
      <c r="M122" s="19">
        <v>8</v>
      </c>
      <c r="Q122" s="20"/>
    </row>
    <row r="123" spans="1:17" x14ac:dyDescent="0.25">
      <c r="A123" s="35" t="s">
        <v>332</v>
      </c>
      <c r="B123" t="s">
        <v>333</v>
      </c>
      <c r="C123" s="18" t="s">
        <v>156</v>
      </c>
      <c r="D123" s="20">
        <v>100</v>
      </c>
      <c r="E123" s="20">
        <f t="shared" si="3"/>
        <v>150</v>
      </c>
      <c r="F123" s="20">
        <v>0</v>
      </c>
      <c r="G123" s="18" t="s">
        <v>123</v>
      </c>
      <c r="H123" s="18" t="s">
        <v>77</v>
      </c>
      <c r="I123" s="18" t="s">
        <v>77</v>
      </c>
      <c r="J123" s="18" t="s">
        <v>77</v>
      </c>
      <c r="K123" s="18" t="s">
        <v>77</v>
      </c>
      <c r="L123" s="18" t="s">
        <v>77</v>
      </c>
      <c r="M123" s="19">
        <v>0</v>
      </c>
      <c r="Q123" s="20"/>
    </row>
    <row r="124" spans="1:17" x14ac:dyDescent="0.25">
      <c r="A124" s="35" t="s">
        <v>332</v>
      </c>
      <c r="B124" t="s">
        <v>334</v>
      </c>
      <c r="C124" s="18" t="s">
        <v>156</v>
      </c>
      <c r="D124" s="20">
        <v>0</v>
      </c>
      <c r="E124" s="20">
        <f t="shared" si="3"/>
        <v>0</v>
      </c>
      <c r="F124" s="20">
        <v>0</v>
      </c>
      <c r="G124" s="18" t="s">
        <v>123</v>
      </c>
      <c r="H124" s="18" t="s">
        <v>77</v>
      </c>
      <c r="I124" s="18" t="s">
        <v>77</v>
      </c>
      <c r="J124" s="18" t="s">
        <v>77</v>
      </c>
      <c r="K124" s="18" t="s">
        <v>77</v>
      </c>
      <c r="L124" s="18" t="s">
        <v>77</v>
      </c>
      <c r="M124" s="19">
        <v>0</v>
      </c>
      <c r="Q124" s="20"/>
    </row>
    <row r="125" spans="1:17" x14ac:dyDescent="0.25">
      <c r="A125" s="35" t="s">
        <v>119</v>
      </c>
      <c r="B125" t="s">
        <v>120</v>
      </c>
      <c r="C125" s="18" t="s">
        <v>156</v>
      </c>
      <c r="D125" s="20">
        <v>24.61</v>
      </c>
      <c r="E125" s="20">
        <f t="shared" si="3"/>
        <v>36.914999999999999</v>
      </c>
      <c r="F125" s="20">
        <v>0</v>
      </c>
      <c r="G125" s="18" t="s">
        <v>12</v>
      </c>
      <c r="H125" s="18" t="s">
        <v>27</v>
      </c>
      <c r="I125" s="18" t="s">
        <v>169</v>
      </c>
      <c r="J125" s="18" t="s">
        <v>299</v>
      </c>
      <c r="K125" s="18" t="s">
        <v>14</v>
      </c>
      <c r="L125" s="18" t="s">
        <v>15</v>
      </c>
      <c r="M125" s="19">
        <v>5</v>
      </c>
      <c r="Q125" s="20"/>
    </row>
    <row r="126" spans="1:17" x14ac:dyDescent="0.25">
      <c r="A126" s="35" t="s">
        <v>142</v>
      </c>
      <c r="B126" t="s">
        <v>127</v>
      </c>
      <c r="C126" s="18" t="s">
        <v>156</v>
      </c>
      <c r="D126" s="20">
        <v>0</v>
      </c>
      <c r="E126" s="20">
        <f t="shared" si="3"/>
        <v>0</v>
      </c>
      <c r="F126" s="20">
        <v>3511.2</v>
      </c>
      <c r="G126" s="18" t="s">
        <v>12</v>
      </c>
      <c r="H126" s="18" t="s">
        <v>300</v>
      </c>
      <c r="I126" s="18" t="s">
        <v>169</v>
      </c>
      <c r="J126" s="18" t="s">
        <v>301</v>
      </c>
      <c r="K126" s="18" t="s">
        <v>14</v>
      </c>
      <c r="L126" s="18" t="s">
        <v>15</v>
      </c>
      <c r="M126" s="19">
        <v>7.25</v>
      </c>
      <c r="Q126" s="20"/>
    </row>
    <row r="127" spans="1:17" x14ac:dyDescent="0.25">
      <c r="A127" s="35" t="s">
        <v>197</v>
      </c>
      <c r="B127" t="s">
        <v>122</v>
      </c>
      <c r="C127" s="18" t="s">
        <v>156</v>
      </c>
      <c r="D127" s="20">
        <v>100</v>
      </c>
      <c r="E127" s="20">
        <f t="shared" si="3"/>
        <v>150</v>
      </c>
      <c r="F127" s="20">
        <v>0</v>
      </c>
      <c r="G127" s="18" t="s">
        <v>123</v>
      </c>
      <c r="H127" s="20">
        <v>0</v>
      </c>
      <c r="I127" s="18" t="s">
        <v>77</v>
      </c>
      <c r="J127" s="18" t="s">
        <v>77</v>
      </c>
      <c r="K127" s="18" t="s">
        <v>77</v>
      </c>
      <c r="L127" s="18" t="s">
        <v>77</v>
      </c>
      <c r="M127" s="19" t="s">
        <v>77</v>
      </c>
      <c r="Q127" s="20"/>
    </row>
    <row r="128" spans="1:17" x14ac:dyDescent="0.25">
      <c r="A128" s="35" t="s">
        <v>192</v>
      </c>
      <c r="B128" t="s">
        <v>122</v>
      </c>
      <c r="C128" s="18" t="s">
        <v>156</v>
      </c>
      <c r="D128" s="20">
        <v>100</v>
      </c>
      <c r="E128" s="20">
        <f t="shared" si="3"/>
        <v>150</v>
      </c>
      <c r="F128" s="20">
        <v>0</v>
      </c>
      <c r="G128" s="18" t="s">
        <v>123</v>
      </c>
      <c r="H128" s="18" t="s">
        <v>77</v>
      </c>
      <c r="I128" s="18" t="s">
        <v>77</v>
      </c>
      <c r="J128" s="18" t="s">
        <v>77</v>
      </c>
      <c r="K128" s="18" t="s">
        <v>77</v>
      </c>
      <c r="L128" s="18" t="s">
        <v>77</v>
      </c>
      <c r="M128" s="19" t="s">
        <v>77</v>
      </c>
      <c r="Q128" s="20"/>
    </row>
    <row r="129" spans="1:17" x14ac:dyDescent="0.25">
      <c r="A129" s="35" t="s">
        <v>124</v>
      </c>
      <c r="B129" t="s">
        <v>127</v>
      </c>
      <c r="C129" s="18" t="s">
        <v>156</v>
      </c>
      <c r="D129" s="20">
        <v>0</v>
      </c>
      <c r="E129" s="20">
        <f t="shared" si="3"/>
        <v>0</v>
      </c>
      <c r="F129" s="20">
        <v>2886.33</v>
      </c>
      <c r="G129" s="18" t="s">
        <v>12</v>
      </c>
      <c r="H129" s="18" t="s">
        <v>300</v>
      </c>
      <c r="I129" s="18" t="s">
        <v>169</v>
      </c>
      <c r="J129" s="18" t="s">
        <v>301</v>
      </c>
      <c r="K129" s="18" t="s">
        <v>14</v>
      </c>
      <c r="L129" s="18" t="s">
        <v>15</v>
      </c>
      <c r="M129" s="19">
        <v>7.25</v>
      </c>
      <c r="Q129" s="20"/>
    </row>
    <row r="130" spans="1:17" x14ac:dyDescent="0.25">
      <c r="A130" s="35" t="s">
        <v>223</v>
      </c>
      <c r="B130" t="s">
        <v>122</v>
      </c>
      <c r="C130" s="18" t="s">
        <v>156</v>
      </c>
      <c r="D130" s="20">
        <v>100</v>
      </c>
      <c r="E130" s="20">
        <f t="shared" si="3"/>
        <v>150</v>
      </c>
      <c r="F130" s="20">
        <v>0</v>
      </c>
      <c r="G130" s="18" t="s">
        <v>123</v>
      </c>
      <c r="H130" s="18" t="s">
        <v>77</v>
      </c>
      <c r="I130" s="18" t="s">
        <v>77</v>
      </c>
      <c r="J130" s="18" t="s">
        <v>77</v>
      </c>
      <c r="K130" s="18" t="s">
        <v>77</v>
      </c>
      <c r="L130" s="18" t="s">
        <v>77</v>
      </c>
      <c r="M130" s="19" t="s">
        <v>77</v>
      </c>
      <c r="Q130" s="20"/>
    </row>
    <row r="131" spans="1:17" x14ac:dyDescent="0.25">
      <c r="A131" s="35" t="s">
        <v>297</v>
      </c>
      <c r="B131" t="s">
        <v>298</v>
      </c>
      <c r="C131" s="18" t="s">
        <v>156</v>
      </c>
      <c r="D131" s="20">
        <v>15.61</v>
      </c>
      <c r="E131" s="20">
        <f t="shared" si="3"/>
        <v>23.414999999999999</v>
      </c>
      <c r="F131" s="20">
        <v>0</v>
      </c>
      <c r="G131" s="18" t="s">
        <v>12</v>
      </c>
      <c r="H131" s="18" t="s">
        <v>27</v>
      </c>
      <c r="I131" s="18" t="s">
        <v>77</v>
      </c>
      <c r="J131" s="18" t="s">
        <v>77</v>
      </c>
      <c r="K131" s="18" t="s">
        <v>77</v>
      </c>
      <c r="L131" s="18" t="s">
        <v>77</v>
      </c>
      <c r="M131" s="19" t="s">
        <v>77</v>
      </c>
      <c r="Q131" s="20"/>
    </row>
    <row r="132" spans="1:17" x14ac:dyDescent="0.25">
      <c r="A132" s="35" t="s">
        <v>128</v>
      </c>
      <c r="B132" t="s">
        <v>129</v>
      </c>
      <c r="C132" s="18" t="s">
        <v>156</v>
      </c>
      <c r="D132" s="20">
        <v>0</v>
      </c>
      <c r="E132" s="20">
        <f t="shared" si="3"/>
        <v>0</v>
      </c>
      <c r="F132" s="20">
        <v>532.04</v>
      </c>
      <c r="G132" s="18" t="s">
        <v>12</v>
      </c>
      <c r="H132" s="18" t="s">
        <v>300</v>
      </c>
      <c r="I132" s="18" t="s">
        <v>169</v>
      </c>
      <c r="J132" s="18" t="s">
        <v>301</v>
      </c>
      <c r="K132" s="18" t="s">
        <v>14</v>
      </c>
      <c r="L132" s="18" t="s">
        <v>15</v>
      </c>
      <c r="M132" s="19">
        <v>7.25</v>
      </c>
      <c r="Q132" s="20"/>
    </row>
    <row r="133" spans="1:17" x14ac:dyDescent="0.25">
      <c r="A133" s="35" t="s">
        <v>118</v>
      </c>
      <c r="B133" t="s">
        <v>127</v>
      </c>
      <c r="C133" s="18" t="s">
        <v>156</v>
      </c>
      <c r="D133" s="20">
        <v>0</v>
      </c>
      <c r="E133" s="20">
        <f t="shared" si="3"/>
        <v>0</v>
      </c>
      <c r="F133" s="20">
        <v>2253.04</v>
      </c>
      <c r="G133" s="18" t="s">
        <v>12</v>
      </c>
      <c r="H133" s="18" t="s">
        <v>300</v>
      </c>
      <c r="I133" s="18" t="s">
        <v>169</v>
      </c>
      <c r="J133" s="18" t="s">
        <v>301</v>
      </c>
      <c r="K133" s="18" t="s">
        <v>14</v>
      </c>
      <c r="L133" s="18" t="s">
        <v>15</v>
      </c>
      <c r="M133" s="19">
        <v>7.25</v>
      </c>
      <c r="Q133" s="20"/>
    </row>
    <row r="134" spans="1:17" x14ac:dyDescent="0.25">
      <c r="A134" s="35" t="s">
        <v>134</v>
      </c>
      <c r="B134" t="s">
        <v>135</v>
      </c>
      <c r="C134" s="18" t="s">
        <v>156</v>
      </c>
      <c r="D134" s="20">
        <v>0</v>
      </c>
      <c r="E134" s="20">
        <f t="shared" si="3"/>
        <v>0</v>
      </c>
      <c r="F134" s="20">
        <v>3816.34</v>
      </c>
      <c r="G134" s="18" t="s">
        <v>12</v>
      </c>
      <c r="H134" s="18" t="s">
        <v>299</v>
      </c>
      <c r="I134" s="18" t="s">
        <v>169</v>
      </c>
      <c r="J134" s="18" t="s">
        <v>13</v>
      </c>
      <c r="K134" s="18" t="s">
        <v>14</v>
      </c>
      <c r="L134" s="18" t="s">
        <v>15</v>
      </c>
      <c r="M134" s="19">
        <v>8</v>
      </c>
      <c r="Q134" s="20"/>
    </row>
    <row r="135" spans="1:17" x14ac:dyDescent="0.25">
      <c r="A135" s="35" t="s">
        <v>188</v>
      </c>
      <c r="B135" t="s">
        <v>122</v>
      </c>
      <c r="C135" s="18" t="s">
        <v>156</v>
      </c>
      <c r="D135" s="20">
        <v>100</v>
      </c>
      <c r="E135" s="20">
        <f t="shared" si="3"/>
        <v>150</v>
      </c>
      <c r="F135" s="20">
        <v>0</v>
      </c>
      <c r="G135" s="18" t="s">
        <v>123</v>
      </c>
      <c r="H135" s="18" t="s">
        <v>77</v>
      </c>
      <c r="I135" s="18" t="s">
        <v>77</v>
      </c>
      <c r="J135" s="18" t="s">
        <v>77</v>
      </c>
      <c r="K135" s="18" t="s">
        <v>77</v>
      </c>
      <c r="L135" s="18" t="s">
        <v>77</v>
      </c>
      <c r="M135" s="19" t="s">
        <v>77</v>
      </c>
      <c r="Q135" s="20"/>
    </row>
    <row r="136" spans="1:17" x14ac:dyDescent="0.25">
      <c r="A136" t="s">
        <v>248</v>
      </c>
      <c r="B136" s="33" t="s">
        <v>234</v>
      </c>
      <c r="C136" s="18" t="s">
        <v>235</v>
      </c>
      <c r="D136" s="20">
        <v>15</v>
      </c>
      <c r="E136" s="20">
        <f t="shared" ref="E136:E172" si="5">D136*1.5</f>
        <v>22.5</v>
      </c>
      <c r="F136" s="20">
        <v>0</v>
      </c>
      <c r="G136" s="18" t="s">
        <v>12</v>
      </c>
      <c r="H136" s="18" t="s">
        <v>77</v>
      </c>
      <c r="I136" s="18" t="s">
        <v>77</v>
      </c>
      <c r="J136" s="18" t="s">
        <v>77</v>
      </c>
      <c r="K136" s="18" t="s">
        <v>77</v>
      </c>
      <c r="L136" s="18" t="s">
        <v>77</v>
      </c>
      <c r="M136" s="19" t="s">
        <v>77</v>
      </c>
      <c r="Q136" s="20"/>
    </row>
    <row r="137" spans="1:17" x14ac:dyDescent="0.25">
      <c r="A137" t="s">
        <v>247</v>
      </c>
      <c r="B137" s="33" t="s">
        <v>234</v>
      </c>
      <c r="C137" s="18" t="s">
        <v>235</v>
      </c>
      <c r="D137" s="20">
        <v>15</v>
      </c>
      <c r="E137" s="20">
        <f t="shared" si="5"/>
        <v>22.5</v>
      </c>
      <c r="F137" s="20">
        <v>0</v>
      </c>
      <c r="G137" s="18" t="s">
        <v>12</v>
      </c>
      <c r="H137" s="18" t="s">
        <v>77</v>
      </c>
      <c r="I137" s="18" t="s">
        <v>77</v>
      </c>
      <c r="J137" s="18" t="s">
        <v>77</v>
      </c>
      <c r="K137" s="18" t="s">
        <v>77</v>
      </c>
      <c r="L137" s="18" t="s">
        <v>77</v>
      </c>
      <c r="M137" s="19" t="s">
        <v>77</v>
      </c>
      <c r="Q137" s="20"/>
    </row>
    <row r="138" spans="1:17" x14ac:dyDescent="0.25">
      <c r="A138" t="s">
        <v>236</v>
      </c>
      <c r="B138" s="33" t="s">
        <v>234</v>
      </c>
      <c r="C138" s="18" t="s">
        <v>235</v>
      </c>
      <c r="D138" s="20">
        <v>15</v>
      </c>
      <c r="E138" s="20">
        <f t="shared" si="5"/>
        <v>22.5</v>
      </c>
      <c r="F138" s="20">
        <v>0</v>
      </c>
      <c r="G138" s="18" t="s">
        <v>12</v>
      </c>
      <c r="H138" s="18" t="s">
        <v>77</v>
      </c>
      <c r="I138" s="18" t="s">
        <v>77</v>
      </c>
      <c r="J138" s="18" t="s">
        <v>77</v>
      </c>
      <c r="K138" s="18" t="s">
        <v>77</v>
      </c>
      <c r="L138" s="18" t="s">
        <v>77</v>
      </c>
      <c r="M138" s="19" t="s">
        <v>77</v>
      </c>
      <c r="Q138" s="20"/>
    </row>
    <row r="139" spans="1:17" x14ac:dyDescent="0.25">
      <c r="A139" t="s">
        <v>238</v>
      </c>
      <c r="B139" s="33" t="s">
        <v>234</v>
      </c>
      <c r="C139" s="18" t="s">
        <v>235</v>
      </c>
      <c r="D139" s="20">
        <v>15</v>
      </c>
      <c r="E139" s="20">
        <f t="shared" si="5"/>
        <v>22.5</v>
      </c>
      <c r="F139" s="20">
        <v>0</v>
      </c>
      <c r="G139" s="18" t="s">
        <v>12</v>
      </c>
      <c r="H139" s="18" t="s">
        <v>77</v>
      </c>
      <c r="I139" s="18" t="s">
        <v>77</v>
      </c>
      <c r="J139" s="18" t="s">
        <v>77</v>
      </c>
      <c r="K139" s="18" t="s">
        <v>77</v>
      </c>
      <c r="L139" s="18" t="s">
        <v>77</v>
      </c>
      <c r="M139" s="19" t="s">
        <v>77</v>
      </c>
      <c r="Q139" s="20"/>
    </row>
    <row r="140" spans="1:17" x14ac:dyDescent="0.25">
      <c r="A140" t="s">
        <v>237</v>
      </c>
      <c r="B140" s="33" t="s">
        <v>234</v>
      </c>
      <c r="C140" s="18" t="s">
        <v>235</v>
      </c>
      <c r="D140" s="20">
        <v>15</v>
      </c>
      <c r="E140" s="20">
        <f t="shared" si="5"/>
        <v>22.5</v>
      </c>
      <c r="F140" s="20">
        <v>0</v>
      </c>
      <c r="G140" s="18" t="s">
        <v>12</v>
      </c>
      <c r="H140" s="18" t="s">
        <v>77</v>
      </c>
      <c r="I140" s="18" t="s">
        <v>77</v>
      </c>
      <c r="J140" s="18" t="s">
        <v>77</v>
      </c>
      <c r="K140" s="18" t="s">
        <v>77</v>
      </c>
      <c r="L140" s="18" t="s">
        <v>77</v>
      </c>
      <c r="M140" s="19" t="s">
        <v>77</v>
      </c>
      <c r="Q140" s="20"/>
    </row>
    <row r="141" spans="1:17" x14ac:dyDescent="0.25">
      <c r="A141" t="s">
        <v>239</v>
      </c>
      <c r="B141" s="33" t="s">
        <v>234</v>
      </c>
      <c r="C141" s="18" t="s">
        <v>235</v>
      </c>
      <c r="D141" s="20">
        <v>15</v>
      </c>
      <c r="E141" s="20">
        <f t="shared" si="5"/>
        <v>22.5</v>
      </c>
      <c r="F141" s="20">
        <v>0</v>
      </c>
      <c r="G141" s="18" t="s">
        <v>12</v>
      </c>
      <c r="H141" s="18" t="s">
        <v>77</v>
      </c>
      <c r="I141" s="18" t="s">
        <v>77</v>
      </c>
      <c r="J141" s="18" t="s">
        <v>77</v>
      </c>
      <c r="K141" s="18" t="s">
        <v>77</v>
      </c>
      <c r="L141" s="18" t="s">
        <v>77</v>
      </c>
      <c r="M141" s="19" t="s">
        <v>77</v>
      </c>
      <c r="Q141" s="20"/>
    </row>
    <row r="142" spans="1:17" x14ac:dyDescent="0.25">
      <c r="A142" t="s">
        <v>240</v>
      </c>
      <c r="B142" s="33" t="s">
        <v>234</v>
      </c>
      <c r="C142" s="18" t="s">
        <v>235</v>
      </c>
      <c r="D142" s="20">
        <v>15</v>
      </c>
      <c r="E142" s="20">
        <f t="shared" si="5"/>
        <v>22.5</v>
      </c>
      <c r="F142" s="20">
        <v>0</v>
      </c>
      <c r="G142" s="18" t="s">
        <v>12</v>
      </c>
      <c r="H142" s="18" t="s">
        <v>77</v>
      </c>
      <c r="I142" s="18" t="s">
        <v>77</v>
      </c>
      <c r="J142" s="18" t="s">
        <v>77</v>
      </c>
      <c r="K142" s="18" t="s">
        <v>77</v>
      </c>
      <c r="L142" s="18" t="s">
        <v>77</v>
      </c>
      <c r="M142" s="19" t="s">
        <v>77</v>
      </c>
      <c r="Q142" s="20"/>
    </row>
    <row r="143" spans="1:17" x14ac:dyDescent="0.25">
      <c r="A143" t="s">
        <v>241</v>
      </c>
      <c r="B143" s="33" t="s">
        <v>234</v>
      </c>
      <c r="C143" s="18" t="s">
        <v>235</v>
      </c>
      <c r="D143" s="20">
        <v>15</v>
      </c>
      <c r="E143" s="20">
        <f t="shared" si="5"/>
        <v>22.5</v>
      </c>
      <c r="F143" s="20">
        <v>0</v>
      </c>
      <c r="G143" s="18" t="s">
        <v>12</v>
      </c>
      <c r="H143" s="18" t="s">
        <v>77</v>
      </c>
      <c r="I143" s="18" t="s">
        <v>77</v>
      </c>
      <c r="J143" s="18" t="s">
        <v>77</v>
      </c>
      <c r="K143" s="18" t="s">
        <v>77</v>
      </c>
      <c r="L143" s="18" t="s">
        <v>77</v>
      </c>
      <c r="M143" s="19" t="s">
        <v>77</v>
      </c>
      <c r="Q143" s="20"/>
    </row>
    <row r="144" spans="1:17" x14ac:dyDescent="0.25">
      <c r="A144" t="s">
        <v>242</v>
      </c>
      <c r="B144" s="33" t="s">
        <v>234</v>
      </c>
      <c r="C144" s="18" t="s">
        <v>235</v>
      </c>
      <c r="D144" s="20">
        <v>15</v>
      </c>
      <c r="E144" s="20">
        <f t="shared" si="5"/>
        <v>22.5</v>
      </c>
      <c r="F144" s="20">
        <v>0</v>
      </c>
      <c r="G144" s="18" t="s">
        <v>12</v>
      </c>
      <c r="H144" s="18" t="s">
        <v>77</v>
      </c>
      <c r="I144" s="18" t="s">
        <v>77</v>
      </c>
      <c r="J144" s="18" t="s">
        <v>77</v>
      </c>
      <c r="K144" s="18" t="s">
        <v>77</v>
      </c>
      <c r="L144" s="18" t="s">
        <v>77</v>
      </c>
      <c r="M144" s="19" t="s">
        <v>77</v>
      </c>
      <c r="Q144" s="20"/>
    </row>
    <row r="145" spans="1:17" x14ac:dyDescent="0.25">
      <c r="A145" t="s">
        <v>243</v>
      </c>
      <c r="B145" s="33" t="s">
        <v>234</v>
      </c>
      <c r="C145" s="18" t="s">
        <v>235</v>
      </c>
      <c r="D145" s="20">
        <v>15</v>
      </c>
      <c r="E145" s="20">
        <f t="shared" si="5"/>
        <v>22.5</v>
      </c>
      <c r="F145" s="20">
        <v>0</v>
      </c>
      <c r="G145" s="18" t="s">
        <v>12</v>
      </c>
      <c r="H145" s="18" t="s">
        <v>77</v>
      </c>
      <c r="I145" s="18" t="s">
        <v>77</v>
      </c>
      <c r="J145" s="18" t="s">
        <v>77</v>
      </c>
      <c r="K145" s="18" t="s">
        <v>77</v>
      </c>
      <c r="L145" s="18" t="s">
        <v>77</v>
      </c>
      <c r="M145" s="19" t="s">
        <v>77</v>
      </c>
      <c r="Q145" s="20"/>
    </row>
    <row r="146" spans="1:17" x14ac:dyDescent="0.25">
      <c r="A146" t="s">
        <v>244</v>
      </c>
      <c r="B146" s="33" t="s">
        <v>234</v>
      </c>
      <c r="C146" s="18" t="s">
        <v>235</v>
      </c>
      <c r="D146" s="20">
        <v>15</v>
      </c>
      <c r="E146" s="20">
        <f t="shared" si="5"/>
        <v>22.5</v>
      </c>
      <c r="F146" s="20">
        <v>0</v>
      </c>
      <c r="G146" s="18" t="s">
        <v>12</v>
      </c>
      <c r="H146" s="18" t="s">
        <v>77</v>
      </c>
      <c r="I146" s="18" t="s">
        <v>77</v>
      </c>
      <c r="J146" s="18" t="s">
        <v>77</v>
      </c>
      <c r="K146" s="18" t="s">
        <v>77</v>
      </c>
      <c r="L146" s="18" t="s">
        <v>77</v>
      </c>
      <c r="M146" s="19" t="s">
        <v>77</v>
      </c>
      <c r="Q146" s="20"/>
    </row>
    <row r="147" spans="1:17" x14ac:dyDescent="0.25">
      <c r="A147" t="s">
        <v>245</v>
      </c>
      <c r="B147" s="33" t="s">
        <v>234</v>
      </c>
      <c r="C147" s="18" t="s">
        <v>235</v>
      </c>
      <c r="D147" s="20">
        <v>17</v>
      </c>
      <c r="E147" s="20">
        <f t="shared" si="5"/>
        <v>25.5</v>
      </c>
      <c r="F147" s="20">
        <v>0</v>
      </c>
      <c r="G147" s="18" t="s">
        <v>12</v>
      </c>
      <c r="H147" s="18" t="s">
        <v>77</v>
      </c>
      <c r="I147" s="18" t="s">
        <v>77</v>
      </c>
      <c r="J147" s="18" t="s">
        <v>77</v>
      </c>
      <c r="K147" s="18" t="s">
        <v>77</v>
      </c>
      <c r="L147" s="18" t="s">
        <v>77</v>
      </c>
      <c r="M147" s="19" t="s">
        <v>77</v>
      </c>
      <c r="Q147" s="20"/>
    </row>
    <row r="148" spans="1:17" x14ac:dyDescent="0.25">
      <c r="A148" t="s">
        <v>246</v>
      </c>
      <c r="B148" s="33" t="s">
        <v>234</v>
      </c>
      <c r="C148" s="18" t="s">
        <v>235</v>
      </c>
      <c r="D148" s="20">
        <v>15</v>
      </c>
      <c r="E148" s="20">
        <f t="shared" si="5"/>
        <v>22.5</v>
      </c>
      <c r="F148" s="20">
        <v>0</v>
      </c>
      <c r="G148" s="18" t="s">
        <v>12</v>
      </c>
      <c r="H148" s="18" t="s">
        <v>77</v>
      </c>
      <c r="I148" s="18" t="s">
        <v>77</v>
      </c>
      <c r="J148" s="18" t="s">
        <v>77</v>
      </c>
      <c r="K148" s="18" t="s">
        <v>77</v>
      </c>
      <c r="L148" s="18" t="s">
        <v>77</v>
      </c>
      <c r="M148" s="19" t="s">
        <v>77</v>
      </c>
      <c r="Q148" s="20"/>
    </row>
    <row r="149" spans="1:17" x14ac:dyDescent="0.25">
      <c r="A149" s="34" t="s">
        <v>249</v>
      </c>
      <c r="B149" t="s">
        <v>253</v>
      </c>
      <c r="C149" s="18" t="s">
        <v>254</v>
      </c>
      <c r="D149" s="20">
        <v>100</v>
      </c>
      <c r="E149" s="20">
        <f t="shared" si="5"/>
        <v>150</v>
      </c>
      <c r="F149" s="20">
        <v>0</v>
      </c>
      <c r="G149" s="18" t="s">
        <v>123</v>
      </c>
      <c r="H149" s="18" t="s">
        <v>77</v>
      </c>
      <c r="I149" s="18" t="s">
        <v>77</v>
      </c>
      <c r="J149" s="18" t="s">
        <v>77</v>
      </c>
      <c r="K149" s="18" t="s">
        <v>77</v>
      </c>
      <c r="L149" s="18" t="s">
        <v>77</v>
      </c>
      <c r="M149" s="19" t="s">
        <v>77</v>
      </c>
      <c r="Q149" s="20"/>
    </row>
    <row r="150" spans="1:17" x14ac:dyDescent="0.25">
      <c r="A150" s="34" t="s">
        <v>250</v>
      </c>
      <c r="B150" t="s">
        <v>253</v>
      </c>
      <c r="C150" s="18" t="s">
        <v>254</v>
      </c>
      <c r="D150" s="20">
        <v>100</v>
      </c>
      <c r="E150" s="20">
        <f t="shared" si="5"/>
        <v>150</v>
      </c>
      <c r="F150" s="20">
        <v>0</v>
      </c>
      <c r="G150" s="18" t="s">
        <v>123</v>
      </c>
      <c r="H150" s="18" t="s">
        <v>77</v>
      </c>
      <c r="I150" s="18" t="s">
        <v>77</v>
      </c>
      <c r="J150" s="18" t="s">
        <v>77</v>
      </c>
      <c r="K150" s="18" t="s">
        <v>77</v>
      </c>
      <c r="L150" s="18" t="s">
        <v>77</v>
      </c>
      <c r="M150" s="19" t="s">
        <v>77</v>
      </c>
      <c r="Q150" s="20"/>
    </row>
    <row r="151" spans="1:17" x14ac:dyDescent="0.25">
      <c r="A151" s="34" t="s">
        <v>251</v>
      </c>
      <c r="B151" t="s">
        <v>253</v>
      </c>
      <c r="C151" s="18" t="s">
        <v>254</v>
      </c>
      <c r="D151" s="20">
        <v>100</v>
      </c>
      <c r="E151" s="20">
        <f t="shared" si="5"/>
        <v>150</v>
      </c>
      <c r="F151" s="20">
        <v>0</v>
      </c>
      <c r="G151" s="18" t="s">
        <v>123</v>
      </c>
      <c r="H151" s="18" t="s">
        <v>77</v>
      </c>
      <c r="I151" s="18" t="s">
        <v>77</v>
      </c>
      <c r="J151" s="18" t="s">
        <v>77</v>
      </c>
      <c r="K151" s="18" t="s">
        <v>77</v>
      </c>
      <c r="L151" s="18" t="s">
        <v>77</v>
      </c>
      <c r="M151" s="19" t="s">
        <v>77</v>
      </c>
      <c r="Q151" s="20"/>
    </row>
    <row r="152" spans="1:17" x14ac:dyDescent="0.25">
      <c r="A152" s="34" t="s">
        <v>252</v>
      </c>
      <c r="B152" t="s">
        <v>253</v>
      </c>
      <c r="C152" s="18" t="s">
        <v>254</v>
      </c>
      <c r="D152" s="20">
        <v>100</v>
      </c>
      <c r="E152" s="20">
        <f t="shared" si="5"/>
        <v>150</v>
      </c>
      <c r="F152" s="20">
        <v>0</v>
      </c>
      <c r="G152" s="18" t="s">
        <v>123</v>
      </c>
      <c r="H152" s="18" t="s">
        <v>77</v>
      </c>
      <c r="I152" s="18" t="s">
        <v>77</v>
      </c>
      <c r="J152" s="18" t="s">
        <v>77</v>
      </c>
      <c r="K152" s="18" t="s">
        <v>77</v>
      </c>
      <c r="L152" s="18" t="s">
        <v>77</v>
      </c>
      <c r="M152" s="19" t="s">
        <v>77</v>
      </c>
      <c r="Q152" s="20"/>
    </row>
    <row r="153" spans="1:17" x14ac:dyDescent="0.25">
      <c r="A153" t="s">
        <v>257</v>
      </c>
      <c r="B153" s="28" t="s">
        <v>255</v>
      </c>
      <c r="C153" s="18" t="s">
        <v>256</v>
      </c>
      <c r="D153" s="20">
        <v>0</v>
      </c>
      <c r="E153" s="20">
        <f t="shared" si="5"/>
        <v>0</v>
      </c>
      <c r="F153" s="20">
        <v>494</v>
      </c>
      <c r="G153" s="18" t="s">
        <v>226</v>
      </c>
      <c r="H153" s="18" t="s">
        <v>77</v>
      </c>
      <c r="I153" s="18" t="s">
        <v>77</v>
      </c>
      <c r="J153" s="18" t="s">
        <v>77</v>
      </c>
      <c r="K153" s="18" t="s">
        <v>77</v>
      </c>
      <c r="L153" s="18" t="s">
        <v>77</v>
      </c>
      <c r="M153" s="19" t="s">
        <v>77</v>
      </c>
      <c r="Q153" s="20"/>
    </row>
    <row r="154" spans="1:17" x14ac:dyDescent="0.25">
      <c r="A154" t="s">
        <v>258</v>
      </c>
      <c r="B154" s="28" t="s">
        <v>255</v>
      </c>
      <c r="C154" s="18" t="s">
        <v>256</v>
      </c>
      <c r="D154" s="20">
        <v>0</v>
      </c>
      <c r="E154" s="20">
        <f t="shared" si="5"/>
        <v>0</v>
      </c>
      <c r="F154" s="20">
        <v>494</v>
      </c>
      <c r="G154" s="18" t="s">
        <v>226</v>
      </c>
      <c r="H154" s="18" t="s">
        <v>77</v>
      </c>
      <c r="I154" s="18" t="s">
        <v>77</v>
      </c>
      <c r="J154" s="18" t="s">
        <v>77</v>
      </c>
      <c r="K154" s="18" t="s">
        <v>77</v>
      </c>
      <c r="L154" s="18" t="s">
        <v>77</v>
      </c>
      <c r="M154" s="19" t="s">
        <v>77</v>
      </c>
      <c r="Q154" s="20"/>
    </row>
    <row r="155" spans="1:17" x14ac:dyDescent="0.25">
      <c r="A155" t="s">
        <v>259</v>
      </c>
      <c r="B155" s="28" t="s">
        <v>255</v>
      </c>
      <c r="C155" s="18" t="s">
        <v>256</v>
      </c>
      <c r="D155" s="20">
        <v>0</v>
      </c>
      <c r="E155" s="20">
        <f t="shared" si="5"/>
        <v>0</v>
      </c>
      <c r="F155" s="20">
        <v>494</v>
      </c>
      <c r="G155" s="18" t="s">
        <v>226</v>
      </c>
      <c r="H155" s="18" t="s">
        <v>77</v>
      </c>
      <c r="I155" s="18" t="s">
        <v>77</v>
      </c>
      <c r="J155" s="18" t="s">
        <v>77</v>
      </c>
      <c r="K155" s="18" t="s">
        <v>77</v>
      </c>
      <c r="L155" s="18" t="s">
        <v>77</v>
      </c>
      <c r="M155" s="19" t="s">
        <v>77</v>
      </c>
      <c r="Q155" s="20"/>
    </row>
    <row r="156" spans="1:17" x14ac:dyDescent="0.25">
      <c r="A156" t="s">
        <v>262</v>
      </c>
      <c r="B156" s="28" t="s">
        <v>260</v>
      </c>
      <c r="C156" s="18" t="s">
        <v>261</v>
      </c>
      <c r="D156" s="20">
        <v>0</v>
      </c>
      <c r="E156" s="20">
        <f t="shared" si="5"/>
        <v>0</v>
      </c>
      <c r="F156" s="20">
        <v>446.17</v>
      </c>
      <c r="G156" s="18" t="s">
        <v>226</v>
      </c>
      <c r="H156" s="18" t="s">
        <v>77</v>
      </c>
      <c r="I156" s="18" t="s">
        <v>77</v>
      </c>
      <c r="J156" s="18" t="s">
        <v>77</v>
      </c>
      <c r="K156" s="18" t="s">
        <v>77</v>
      </c>
      <c r="L156" s="18" t="s">
        <v>77</v>
      </c>
      <c r="M156" s="19" t="s">
        <v>77</v>
      </c>
      <c r="Q156" s="20"/>
    </row>
    <row r="157" spans="1:17" x14ac:dyDescent="0.25">
      <c r="A157" t="s">
        <v>263</v>
      </c>
      <c r="B157" s="28" t="s">
        <v>260</v>
      </c>
      <c r="C157" s="18" t="s">
        <v>261</v>
      </c>
      <c r="D157" s="20">
        <v>0</v>
      </c>
      <c r="E157" s="20">
        <f t="shared" si="5"/>
        <v>0</v>
      </c>
      <c r="F157" s="20">
        <v>446.17</v>
      </c>
      <c r="G157" s="18" t="s">
        <v>226</v>
      </c>
      <c r="H157" s="18" t="s">
        <v>77</v>
      </c>
      <c r="I157" s="18" t="s">
        <v>77</v>
      </c>
      <c r="J157" s="18" t="s">
        <v>77</v>
      </c>
      <c r="K157" s="18" t="s">
        <v>77</v>
      </c>
      <c r="L157" s="18" t="s">
        <v>77</v>
      </c>
      <c r="M157" s="19" t="s">
        <v>77</v>
      </c>
      <c r="Q157" s="20"/>
    </row>
    <row r="158" spans="1:17" x14ac:dyDescent="0.25">
      <c r="A158" t="s">
        <v>264</v>
      </c>
      <c r="B158" s="28" t="s">
        <v>260</v>
      </c>
      <c r="C158" s="18" t="s">
        <v>261</v>
      </c>
      <c r="D158" s="20">
        <v>0</v>
      </c>
      <c r="E158" s="20">
        <f t="shared" si="5"/>
        <v>0</v>
      </c>
      <c r="F158" s="20">
        <v>446.17</v>
      </c>
      <c r="G158" s="18" t="s">
        <v>226</v>
      </c>
      <c r="H158" s="18" t="s">
        <v>77</v>
      </c>
      <c r="I158" s="18" t="s">
        <v>77</v>
      </c>
      <c r="J158" s="18" t="s">
        <v>77</v>
      </c>
      <c r="K158" s="18" t="s">
        <v>77</v>
      </c>
      <c r="L158" s="18" t="s">
        <v>77</v>
      </c>
      <c r="M158" s="19" t="s">
        <v>77</v>
      </c>
      <c r="Q158" s="20"/>
    </row>
    <row r="159" spans="1:17" x14ac:dyDescent="0.25">
      <c r="A159" t="s">
        <v>265</v>
      </c>
      <c r="B159" s="28" t="s">
        <v>266</v>
      </c>
      <c r="C159" s="18" t="s">
        <v>267</v>
      </c>
      <c r="D159" s="20">
        <v>0</v>
      </c>
      <c r="E159" s="20">
        <f t="shared" si="5"/>
        <v>0</v>
      </c>
      <c r="F159" s="20">
        <v>966</v>
      </c>
      <c r="G159" s="18" t="s">
        <v>226</v>
      </c>
      <c r="H159" s="18" t="s">
        <v>77</v>
      </c>
      <c r="I159" s="18" t="s">
        <v>77</v>
      </c>
      <c r="J159" s="18" t="s">
        <v>77</v>
      </c>
      <c r="K159" s="18" t="s">
        <v>77</v>
      </c>
      <c r="L159" s="18" t="s">
        <v>77</v>
      </c>
      <c r="M159" s="19" t="s">
        <v>77</v>
      </c>
      <c r="Q159" s="20"/>
    </row>
    <row r="160" spans="1:17" x14ac:dyDescent="0.25">
      <c r="A160" t="s">
        <v>268</v>
      </c>
      <c r="B160" s="28" t="s">
        <v>269</v>
      </c>
      <c r="C160" s="18" t="s">
        <v>270</v>
      </c>
      <c r="D160" s="20">
        <v>0</v>
      </c>
      <c r="E160" s="20">
        <f t="shared" si="5"/>
        <v>0</v>
      </c>
      <c r="F160" s="20">
        <v>380.32</v>
      </c>
      <c r="G160" s="18" t="s">
        <v>226</v>
      </c>
      <c r="H160" s="18" t="s">
        <v>77</v>
      </c>
      <c r="I160" s="18" t="s">
        <v>77</v>
      </c>
      <c r="J160" s="18" t="s">
        <v>77</v>
      </c>
      <c r="K160" s="18" t="s">
        <v>77</v>
      </c>
      <c r="L160" s="18" t="s">
        <v>77</v>
      </c>
      <c r="M160" s="19" t="s">
        <v>77</v>
      </c>
      <c r="Q160" s="20"/>
    </row>
    <row r="161" spans="1:17" x14ac:dyDescent="0.25">
      <c r="A161" t="s">
        <v>271</v>
      </c>
      <c r="B161" s="28" t="s">
        <v>269</v>
      </c>
      <c r="C161" s="18" t="s">
        <v>270</v>
      </c>
      <c r="D161" s="20">
        <v>0</v>
      </c>
      <c r="E161" s="20">
        <f t="shared" si="5"/>
        <v>0</v>
      </c>
      <c r="F161" s="20">
        <v>380.32</v>
      </c>
      <c r="G161" s="18" t="s">
        <v>226</v>
      </c>
      <c r="H161" s="18" t="s">
        <v>77</v>
      </c>
      <c r="I161" s="18" t="s">
        <v>77</v>
      </c>
      <c r="J161" s="18" t="s">
        <v>77</v>
      </c>
      <c r="K161" s="18" t="s">
        <v>77</v>
      </c>
      <c r="L161" s="18" t="s">
        <v>77</v>
      </c>
      <c r="M161" s="19" t="s">
        <v>77</v>
      </c>
      <c r="Q161" s="20"/>
    </row>
    <row r="162" spans="1:17" x14ac:dyDescent="0.25">
      <c r="A162" t="s">
        <v>272</v>
      </c>
      <c r="B162" s="28" t="s">
        <v>269</v>
      </c>
      <c r="C162" s="18" t="s">
        <v>270</v>
      </c>
      <c r="D162" s="20">
        <v>0</v>
      </c>
      <c r="E162" s="20">
        <f t="shared" si="5"/>
        <v>0</v>
      </c>
      <c r="F162" s="20">
        <v>380.32</v>
      </c>
      <c r="G162" s="18" t="s">
        <v>226</v>
      </c>
      <c r="H162" s="18" t="s">
        <v>77</v>
      </c>
      <c r="I162" s="18" t="s">
        <v>77</v>
      </c>
      <c r="J162" s="18" t="s">
        <v>77</v>
      </c>
      <c r="K162" s="18" t="s">
        <v>77</v>
      </c>
      <c r="L162" s="18" t="s">
        <v>77</v>
      </c>
      <c r="M162" s="19" t="s">
        <v>77</v>
      </c>
      <c r="Q162" s="20"/>
    </row>
    <row r="163" spans="1:17" x14ac:dyDescent="0.25">
      <c r="A163" t="s">
        <v>275</v>
      </c>
      <c r="B163" s="28" t="s">
        <v>273</v>
      </c>
      <c r="C163" s="18" t="s">
        <v>274</v>
      </c>
      <c r="D163" s="20">
        <v>0</v>
      </c>
      <c r="E163" s="20">
        <f t="shared" si="5"/>
        <v>0</v>
      </c>
      <c r="F163" s="20">
        <v>411.5</v>
      </c>
      <c r="G163" s="18" t="s">
        <v>226</v>
      </c>
      <c r="H163" s="18" t="s">
        <v>77</v>
      </c>
      <c r="I163" s="18" t="s">
        <v>77</v>
      </c>
      <c r="J163" s="18" t="s">
        <v>77</v>
      </c>
      <c r="K163" s="18" t="s">
        <v>77</v>
      </c>
      <c r="L163" s="18" t="s">
        <v>77</v>
      </c>
      <c r="M163" s="19" t="s">
        <v>77</v>
      </c>
      <c r="Q163" s="20"/>
    </row>
    <row r="164" spans="1:17" x14ac:dyDescent="0.25">
      <c r="A164" t="s">
        <v>276</v>
      </c>
      <c r="B164" s="28" t="s">
        <v>273</v>
      </c>
      <c r="C164" s="18" t="s">
        <v>274</v>
      </c>
      <c r="D164" s="20">
        <v>0</v>
      </c>
      <c r="E164" s="20">
        <f t="shared" si="5"/>
        <v>0</v>
      </c>
      <c r="F164" s="20">
        <v>411.5</v>
      </c>
      <c r="G164" s="18" t="s">
        <v>226</v>
      </c>
      <c r="H164" s="18" t="s">
        <v>77</v>
      </c>
      <c r="I164" s="18" t="s">
        <v>77</v>
      </c>
      <c r="J164" s="18" t="s">
        <v>77</v>
      </c>
      <c r="K164" s="18" t="s">
        <v>77</v>
      </c>
      <c r="L164" s="18" t="s">
        <v>77</v>
      </c>
      <c r="M164" s="19" t="s">
        <v>77</v>
      </c>
      <c r="Q164" s="20"/>
    </row>
    <row r="165" spans="1:17" x14ac:dyDescent="0.25">
      <c r="A165" t="s">
        <v>315</v>
      </c>
      <c r="B165" s="28" t="s">
        <v>273</v>
      </c>
      <c r="C165" s="18" t="s">
        <v>274</v>
      </c>
      <c r="D165" s="20">
        <v>0</v>
      </c>
      <c r="E165" s="20">
        <f t="shared" si="5"/>
        <v>0</v>
      </c>
      <c r="F165" s="20">
        <v>411.5</v>
      </c>
      <c r="G165" s="18" t="s">
        <v>226</v>
      </c>
      <c r="H165" s="18" t="s">
        <v>77</v>
      </c>
      <c r="I165" s="18" t="s">
        <v>77</v>
      </c>
      <c r="J165" s="18" t="s">
        <v>77</v>
      </c>
      <c r="K165" s="18" t="s">
        <v>77</v>
      </c>
      <c r="L165" s="18" t="s">
        <v>77</v>
      </c>
      <c r="M165" s="19" t="s">
        <v>77</v>
      </c>
      <c r="Q165" s="20"/>
    </row>
    <row r="166" spans="1:17" x14ac:dyDescent="0.25">
      <c r="A166" t="s">
        <v>277</v>
      </c>
      <c r="B166" s="28" t="s">
        <v>278</v>
      </c>
      <c r="C166" s="18" t="s">
        <v>306</v>
      </c>
      <c r="D166" s="20">
        <v>0</v>
      </c>
      <c r="E166" s="20">
        <f t="shared" si="5"/>
        <v>0</v>
      </c>
      <c r="F166" s="20">
        <v>1850</v>
      </c>
      <c r="G166" s="18" t="s">
        <v>226</v>
      </c>
      <c r="H166" s="18" t="s">
        <v>77</v>
      </c>
      <c r="I166" s="18" t="s">
        <v>77</v>
      </c>
      <c r="J166" s="18" t="s">
        <v>77</v>
      </c>
      <c r="K166" s="18" t="s">
        <v>77</v>
      </c>
      <c r="L166" s="18" t="s">
        <v>77</v>
      </c>
      <c r="M166" s="19" t="s">
        <v>77</v>
      </c>
      <c r="Q166" s="20"/>
    </row>
    <row r="167" spans="1:17" x14ac:dyDescent="0.25">
      <c r="A167" t="s">
        <v>279</v>
      </c>
      <c r="B167" s="28" t="s">
        <v>280</v>
      </c>
      <c r="C167" s="18" t="s">
        <v>281</v>
      </c>
      <c r="D167" s="20">
        <v>0</v>
      </c>
      <c r="E167" s="20">
        <f t="shared" si="5"/>
        <v>0</v>
      </c>
      <c r="F167" s="20">
        <v>439</v>
      </c>
      <c r="G167" s="18" t="s">
        <v>282</v>
      </c>
      <c r="H167" s="18" t="s">
        <v>77</v>
      </c>
      <c r="I167" s="18" t="s">
        <v>77</v>
      </c>
      <c r="J167" s="18" t="s">
        <v>77</v>
      </c>
      <c r="K167" s="18" t="s">
        <v>77</v>
      </c>
      <c r="L167" s="18" t="s">
        <v>77</v>
      </c>
      <c r="M167" s="19" t="s">
        <v>77</v>
      </c>
      <c r="Q167" s="20"/>
    </row>
    <row r="168" spans="1:17" x14ac:dyDescent="0.25">
      <c r="A168" t="s">
        <v>283</v>
      </c>
      <c r="B168" s="28" t="s">
        <v>284</v>
      </c>
      <c r="C168" s="18" t="s">
        <v>285</v>
      </c>
      <c r="D168" s="20">
        <v>0</v>
      </c>
      <c r="E168" s="20">
        <f t="shared" si="5"/>
        <v>0</v>
      </c>
      <c r="F168" s="20">
        <v>549</v>
      </c>
      <c r="G168" s="18" t="s">
        <v>282</v>
      </c>
      <c r="H168" s="18" t="s">
        <v>77</v>
      </c>
      <c r="I168" s="18" t="s">
        <v>77</v>
      </c>
      <c r="J168" s="18" t="s">
        <v>77</v>
      </c>
      <c r="K168" s="18" t="s">
        <v>77</v>
      </c>
      <c r="L168" s="18" t="s">
        <v>77</v>
      </c>
      <c r="M168" s="19" t="s">
        <v>77</v>
      </c>
      <c r="Q168" s="20"/>
    </row>
    <row r="169" spans="1:17" x14ac:dyDescent="0.25">
      <c r="A169" t="s">
        <v>286</v>
      </c>
      <c r="B169" s="28" t="s">
        <v>287</v>
      </c>
      <c r="C169" s="18" t="s">
        <v>288</v>
      </c>
      <c r="D169" s="20">
        <v>0</v>
      </c>
      <c r="E169" s="20">
        <f t="shared" si="5"/>
        <v>0</v>
      </c>
      <c r="F169" s="20">
        <v>500</v>
      </c>
      <c r="G169" s="18" t="s">
        <v>282</v>
      </c>
      <c r="H169" s="18" t="s">
        <v>77</v>
      </c>
      <c r="I169" s="18" t="s">
        <v>77</v>
      </c>
      <c r="J169" s="18" t="s">
        <v>77</v>
      </c>
      <c r="K169" s="18" t="s">
        <v>77</v>
      </c>
      <c r="L169" s="18" t="s">
        <v>77</v>
      </c>
      <c r="M169" s="19" t="s">
        <v>77</v>
      </c>
      <c r="Q169" s="20"/>
    </row>
    <row r="170" spans="1:17" x14ac:dyDescent="0.25">
      <c r="A170" t="s">
        <v>289</v>
      </c>
      <c r="B170" s="28" t="s">
        <v>290</v>
      </c>
      <c r="C170" s="18" t="s">
        <v>291</v>
      </c>
      <c r="D170" s="20">
        <v>0</v>
      </c>
      <c r="E170" s="20">
        <f t="shared" si="5"/>
        <v>0</v>
      </c>
      <c r="F170" s="20">
        <v>649</v>
      </c>
      <c r="G170" s="18" t="s">
        <v>282</v>
      </c>
      <c r="H170" s="18" t="s">
        <v>77</v>
      </c>
      <c r="I170" s="18" t="s">
        <v>77</v>
      </c>
      <c r="J170" s="18" t="s">
        <v>77</v>
      </c>
      <c r="K170" s="18" t="s">
        <v>77</v>
      </c>
      <c r="L170" s="18" t="s">
        <v>77</v>
      </c>
      <c r="M170" s="19" t="s">
        <v>77</v>
      </c>
      <c r="Q170" s="20"/>
    </row>
    <row r="171" spans="1:17" x14ac:dyDescent="0.25">
      <c r="A171" t="s">
        <v>292</v>
      </c>
      <c r="B171" s="28" t="s">
        <v>293</v>
      </c>
      <c r="C171" s="18" t="s">
        <v>294</v>
      </c>
      <c r="D171" s="20">
        <v>0</v>
      </c>
      <c r="E171" s="20">
        <f t="shared" si="5"/>
        <v>0</v>
      </c>
      <c r="F171" s="20">
        <v>508</v>
      </c>
      <c r="G171" s="18" t="s">
        <v>282</v>
      </c>
      <c r="H171" s="18" t="s">
        <v>77</v>
      </c>
      <c r="I171" s="18" t="s">
        <v>77</v>
      </c>
      <c r="J171" s="18" t="s">
        <v>77</v>
      </c>
      <c r="K171" s="18" t="s">
        <v>77</v>
      </c>
      <c r="L171" s="18" t="s">
        <v>77</v>
      </c>
      <c r="M171" s="19" t="s">
        <v>77</v>
      </c>
      <c r="Q171" s="20"/>
    </row>
    <row r="172" spans="1:17" x14ac:dyDescent="0.25">
      <c r="A172" t="s">
        <v>295</v>
      </c>
      <c r="B172" s="28" t="s">
        <v>296</v>
      </c>
      <c r="C172" s="18" t="s">
        <v>288</v>
      </c>
      <c r="D172" s="20">
        <v>0</v>
      </c>
      <c r="E172" s="20">
        <f t="shared" si="5"/>
        <v>0</v>
      </c>
      <c r="F172" s="20">
        <v>532</v>
      </c>
      <c r="G172" s="18" t="s">
        <v>282</v>
      </c>
      <c r="H172" s="18" t="s">
        <v>77</v>
      </c>
      <c r="I172" s="18" t="s">
        <v>77</v>
      </c>
      <c r="J172" s="18" t="s">
        <v>77</v>
      </c>
      <c r="K172" s="18" t="s">
        <v>77</v>
      </c>
      <c r="L172" s="18" t="s">
        <v>77</v>
      </c>
      <c r="M172" s="19" t="s">
        <v>77</v>
      </c>
      <c r="Q172" s="20"/>
    </row>
    <row r="173" spans="1:17" x14ac:dyDescent="0.25">
      <c r="A173" t="s">
        <v>76</v>
      </c>
      <c r="B173" t="s">
        <v>77</v>
      </c>
      <c r="C173" s="18" t="s">
        <v>77</v>
      </c>
      <c r="D173" s="18" t="s">
        <v>77</v>
      </c>
      <c r="E173" s="18" t="s">
        <v>77</v>
      </c>
      <c r="F173" s="18" t="s">
        <v>77</v>
      </c>
      <c r="G173" s="18" t="s">
        <v>77</v>
      </c>
      <c r="H173" s="18" t="s">
        <v>77</v>
      </c>
      <c r="I173" s="18" t="s">
        <v>77</v>
      </c>
      <c r="J173" s="18" t="s">
        <v>77</v>
      </c>
      <c r="K173" s="18" t="s">
        <v>77</v>
      </c>
      <c r="L173" s="18" t="s">
        <v>77</v>
      </c>
      <c r="M173" s="19" t="s">
        <v>77</v>
      </c>
      <c r="Q173" s="31"/>
    </row>
    <row r="174" spans="1:17" x14ac:dyDescent="0.25">
      <c r="A174" t="s">
        <v>76</v>
      </c>
      <c r="B174" t="s">
        <v>77</v>
      </c>
      <c r="C174" s="18" t="s">
        <v>77</v>
      </c>
      <c r="D174" s="18" t="s">
        <v>77</v>
      </c>
      <c r="E174" s="18" t="s">
        <v>77</v>
      </c>
      <c r="F174" s="18" t="s">
        <v>77</v>
      </c>
      <c r="G174" s="18" t="s">
        <v>77</v>
      </c>
      <c r="H174" s="18" t="s">
        <v>77</v>
      </c>
      <c r="I174" s="18" t="s">
        <v>77</v>
      </c>
      <c r="J174" s="18" t="s">
        <v>77</v>
      </c>
      <c r="K174" s="18" t="s">
        <v>77</v>
      </c>
      <c r="L174" s="18" t="s">
        <v>77</v>
      </c>
      <c r="M174" s="19" t="s">
        <v>77</v>
      </c>
      <c r="Q174" s="32"/>
    </row>
    <row r="175" spans="1:17" x14ac:dyDescent="0.25">
      <c r="A175" t="s">
        <v>76</v>
      </c>
      <c r="B175" t="s">
        <v>77</v>
      </c>
      <c r="C175" s="18" t="s">
        <v>77</v>
      </c>
      <c r="D175" s="18" t="s">
        <v>77</v>
      </c>
      <c r="E175" s="18" t="s">
        <v>77</v>
      </c>
      <c r="F175" s="18" t="s">
        <v>77</v>
      </c>
      <c r="G175" s="18" t="s">
        <v>77</v>
      </c>
      <c r="H175" s="18" t="s">
        <v>77</v>
      </c>
      <c r="I175" s="18" t="s">
        <v>77</v>
      </c>
      <c r="J175" s="18" t="s">
        <v>77</v>
      </c>
      <c r="K175" s="18" t="s">
        <v>77</v>
      </c>
      <c r="L175" s="18" t="s">
        <v>77</v>
      </c>
      <c r="M175" s="19" t="s">
        <v>77</v>
      </c>
      <c r="Q175" s="31"/>
    </row>
    <row r="176" spans="1:17" x14ac:dyDescent="0.25">
      <c r="A176" t="s">
        <v>76</v>
      </c>
      <c r="B176" t="s">
        <v>77</v>
      </c>
      <c r="C176" s="18" t="s">
        <v>77</v>
      </c>
      <c r="D176" s="18" t="s">
        <v>77</v>
      </c>
      <c r="E176" s="18" t="s">
        <v>77</v>
      </c>
      <c r="F176" s="18" t="s">
        <v>77</v>
      </c>
      <c r="G176" s="18" t="s">
        <v>77</v>
      </c>
      <c r="H176" s="18" t="s">
        <v>77</v>
      </c>
      <c r="I176" s="18" t="s">
        <v>77</v>
      </c>
      <c r="J176" s="18" t="s">
        <v>77</v>
      </c>
      <c r="K176" s="18" t="s">
        <v>77</v>
      </c>
      <c r="L176" s="18" t="s">
        <v>77</v>
      </c>
      <c r="M176" s="19" t="s">
        <v>77</v>
      </c>
    </row>
    <row r="177" spans="4:6" x14ac:dyDescent="0.25">
      <c r="D177" s="20"/>
      <c r="E177" s="20"/>
      <c r="F177" s="20"/>
    </row>
    <row r="178" spans="4:6" x14ac:dyDescent="0.25">
      <c r="D178" s="20"/>
      <c r="E178" s="20"/>
      <c r="F178" s="20"/>
    </row>
    <row r="179" spans="4:6" x14ac:dyDescent="0.25">
      <c r="D179" s="20"/>
      <c r="E179" s="20"/>
      <c r="F179" s="20"/>
    </row>
    <row r="180" spans="4:6" x14ac:dyDescent="0.25">
      <c r="D180" s="20"/>
      <c r="E180" s="20"/>
      <c r="F180" s="20"/>
    </row>
    <row r="181" spans="4:6" x14ac:dyDescent="0.25">
      <c r="D181" s="20"/>
      <c r="E181" s="20"/>
      <c r="F181" s="20"/>
    </row>
    <row r="182" spans="4:6" x14ac:dyDescent="0.25">
      <c r="D182" s="20"/>
      <c r="E182" s="20"/>
      <c r="F182" s="20"/>
    </row>
    <row r="183" spans="4:6" x14ac:dyDescent="0.25">
      <c r="D183" s="20"/>
      <c r="E183" s="20"/>
      <c r="F183" s="20"/>
    </row>
    <row r="184" spans="4:6" x14ac:dyDescent="0.25">
      <c r="D184" s="20"/>
      <c r="E184" s="20"/>
      <c r="F184" s="20"/>
    </row>
    <row r="185" spans="4:6" x14ac:dyDescent="0.25">
      <c r="D185" s="20"/>
      <c r="E185" s="20"/>
      <c r="F185" s="20"/>
    </row>
    <row r="186" spans="4:6" x14ac:dyDescent="0.25">
      <c r="D186" s="20"/>
      <c r="E186" s="20"/>
      <c r="F186" s="20"/>
    </row>
    <row r="187" spans="4:6" x14ac:dyDescent="0.25">
      <c r="D187" s="20"/>
      <c r="E187" s="20"/>
      <c r="F187" s="20"/>
    </row>
    <row r="188" spans="4:6" x14ac:dyDescent="0.25">
      <c r="D188" s="20"/>
      <c r="E188" s="20"/>
      <c r="F188" s="20"/>
    </row>
    <row r="189" spans="4:6" x14ac:dyDescent="0.25">
      <c r="D189" s="20"/>
      <c r="E189" s="20"/>
      <c r="F189" s="20"/>
    </row>
    <row r="190" spans="4:6" x14ac:dyDescent="0.25">
      <c r="D190" s="20"/>
      <c r="E190" s="20"/>
      <c r="F190" s="20"/>
    </row>
    <row r="191" spans="4:6" x14ac:dyDescent="0.25">
      <c r="D191" s="20"/>
      <c r="E191" s="20"/>
      <c r="F191" s="20"/>
    </row>
    <row r="192" spans="4:6" x14ac:dyDescent="0.25">
      <c r="D192" s="20"/>
      <c r="E192" s="20"/>
      <c r="F192" s="20"/>
    </row>
    <row r="193" spans="4:6" x14ac:dyDescent="0.25">
      <c r="D193" s="20"/>
      <c r="E193" s="20"/>
      <c r="F193" s="20"/>
    </row>
    <row r="194" spans="4:6" x14ac:dyDescent="0.25">
      <c r="D194" s="20"/>
      <c r="E194" s="20"/>
      <c r="F194" s="20"/>
    </row>
    <row r="195" spans="4:6" x14ac:dyDescent="0.25">
      <c r="D195" s="20"/>
      <c r="E195" s="20"/>
      <c r="F195" s="20"/>
    </row>
    <row r="196" spans="4:6" x14ac:dyDescent="0.25">
      <c r="D196" s="20"/>
      <c r="E196" s="20"/>
      <c r="F196" s="20"/>
    </row>
    <row r="197" spans="4:6" x14ac:dyDescent="0.25">
      <c r="D197" s="20"/>
      <c r="E197" s="20"/>
      <c r="F197" s="20"/>
    </row>
    <row r="198" spans="4:6" x14ac:dyDescent="0.25">
      <c r="D198" s="20"/>
      <c r="E198" s="20"/>
      <c r="F198" s="20"/>
    </row>
    <row r="199" spans="4:6" x14ac:dyDescent="0.25">
      <c r="D199" s="20"/>
      <c r="E199" s="20"/>
      <c r="F199" s="20"/>
    </row>
    <row r="200" spans="4:6" x14ac:dyDescent="0.25">
      <c r="D200" s="20"/>
      <c r="E200" s="20"/>
      <c r="F200" s="20"/>
    </row>
    <row r="201" spans="4:6" x14ac:dyDescent="0.25">
      <c r="D201" s="20"/>
      <c r="E201" s="20"/>
      <c r="F201" s="20"/>
    </row>
    <row r="202" spans="4:6" x14ac:dyDescent="0.25">
      <c r="D202" s="20"/>
      <c r="E202" s="20"/>
      <c r="F202" s="20"/>
    </row>
    <row r="203" spans="4:6" x14ac:dyDescent="0.25">
      <c r="D203" s="20"/>
      <c r="E203" s="20"/>
      <c r="F203" s="20"/>
    </row>
    <row r="204" spans="4:6" x14ac:dyDescent="0.25">
      <c r="D204" s="20"/>
      <c r="E204" s="20"/>
      <c r="F204" s="20"/>
    </row>
    <row r="205" spans="4:6" x14ac:dyDescent="0.25">
      <c r="D205" s="20"/>
      <c r="E205" s="20"/>
      <c r="F205" s="20"/>
    </row>
    <row r="206" spans="4:6" x14ac:dyDescent="0.25">
      <c r="D206" s="20"/>
      <c r="E206" s="20"/>
      <c r="F206" s="20"/>
    </row>
    <row r="207" spans="4:6" x14ac:dyDescent="0.25">
      <c r="D207" s="20"/>
      <c r="E207" s="20"/>
      <c r="F207" s="20"/>
    </row>
    <row r="208" spans="4:6" x14ac:dyDescent="0.25">
      <c r="D208" s="20"/>
      <c r="E208" s="20"/>
      <c r="F208" s="20"/>
    </row>
    <row r="209" spans="4:6" x14ac:dyDescent="0.25">
      <c r="D209" s="20"/>
      <c r="E209" s="20"/>
      <c r="F209" s="20"/>
    </row>
    <row r="210" spans="4:6" x14ac:dyDescent="0.25">
      <c r="D210" s="20"/>
      <c r="E210" s="20"/>
      <c r="F210" s="20"/>
    </row>
    <row r="211" spans="4:6" x14ac:dyDescent="0.25">
      <c r="D211" s="20"/>
      <c r="E211" s="20"/>
      <c r="F211" s="20"/>
    </row>
    <row r="212" spans="4:6" x14ac:dyDescent="0.25">
      <c r="D212" s="20"/>
      <c r="E212" s="20"/>
      <c r="F212" s="20"/>
    </row>
    <row r="213" spans="4:6" x14ac:dyDescent="0.25">
      <c r="D213" s="20"/>
      <c r="E213" s="20"/>
      <c r="F213" s="20"/>
    </row>
    <row r="214" spans="4:6" x14ac:dyDescent="0.25">
      <c r="D214" s="20"/>
      <c r="E214" s="20"/>
      <c r="F214" s="20"/>
    </row>
    <row r="215" spans="4:6" x14ac:dyDescent="0.25">
      <c r="D215" s="20"/>
      <c r="E215" s="20"/>
      <c r="F215" s="20"/>
    </row>
    <row r="216" spans="4:6" x14ac:dyDescent="0.25">
      <c r="D216" s="20"/>
      <c r="E216" s="20"/>
      <c r="F216" s="20"/>
    </row>
    <row r="217" spans="4:6" x14ac:dyDescent="0.25">
      <c r="D217" s="20"/>
      <c r="E217" s="20"/>
      <c r="F217" s="20"/>
    </row>
    <row r="218" spans="4:6" x14ac:dyDescent="0.25">
      <c r="D218" s="20"/>
      <c r="E218" s="20"/>
      <c r="F218" s="20"/>
    </row>
    <row r="219" spans="4:6" x14ac:dyDescent="0.25">
      <c r="D219" s="20"/>
      <c r="E219" s="20"/>
      <c r="F219" s="20"/>
    </row>
    <row r="220" spans="4:6" x14ac:dyDescent="0.25">
      <c r="D220" s="20"/>
      <c r="E220" s="20"/>
      <c r="F220" s="20"/>
    </row>
    <row r="221" spans="4:6" x14ac:dyDescent="0.25">
      <c r="D221" s="20"/>
      <c r="E221" s="20"/>
      <c r="F221" s="20"/>
    </row>
    <row r="222" spans="4:6" x14ac:dyDescent="0.25">
      <c r="D222" s="20"/>
      <c r="E222" s="20"/>
      <c r="F222" s="20"/>
    </row>
    <row r="223" spans="4:6" x14ac:dyDescent="0.25">
      <c r="D223" s="20"/>
      <c r="E223" s="20"/>
      <c r="F223" s="20"/>
    </row>
    <row r="224" spans="4:6" x14ac:dyDescent="0.25">
      <c r="D224" s="20"/>
      <c r="E224" s="20"/>
      <c r="F224" s="20"/>
    </row>
    <row r="225" spans="4:6" x14ac:dyDescent="0.25">
      <c r="D225" s="20"/>
      <c r="E225" s="20"/>
      <c r="F225" s="20"/>
    </row>
    <row r="226" spans="4:6" x14ac:dyDescent="0.25">
      <c r="D226" s="20"/>
      <c r="E226" s="20"/>
      <c r="F226" s="20"/>
    </row>
    <row r="227" spans="4:6" x14ac:dyDescent="0.25">
      <c r="D227" s="20"/>
      <c r="E227" s="20"/>
      <c r="F227" s="20"/>
    </row>
    <row r="228" spans="4:6" x14ac:dyDescent="0.25">
      <c r="D228" s="20"/>
      <c r="E228" s="20"/>
      <c r="F228" s="20"/>
    </row>
    <row r="229" spans="4:6" x14ac:dyDescent="0.25">
      <c r="D229" s="20"/>
      <c r="E229" s="20"/>
      <c r="F229" s="20"/>
    </row>
    <row r="230" spans="4:6" x14ac:dyDescent="0.25">
      <c r="D230" s="20"/>
      <c r="E230" s="20"/>
      <c r="F230" s="20"/>
    </row>
    <row r="231" spans="4:6" x14ac:dyDescent="0.25">
      <c r="D231" s="20"/>
      <c r="E231" s="20"/>
      <c r="F231" s="20"/>
    </row>
    <row r="232" spans="4:6" x14ac:dyDescent="0.25">
      <c r="D232" s="20"/>
      <c r="E232" s="20"/>
      <c r="F232" s="20"/>
    </row>
    <row r="233" spans="4:6" x14ac:dyDescent="0.25">
      <c r="D233" s="20"/>
      <c r="E233" s="20"/>
      <c r="F233" s="20"/>
    </row>
    <row r="234" spans="4:6" x14ac:dyDescent="0.25">
      <c r="D234" s="20"/>
      <c r="E234" s="20"/>
      <c r="F234" s="20"/>
    </row>
    <row r="235" spans="4:6" x14ac:dyDescent="0.25">
      <c r="D235" s="20"/>
      <c r="E235" s="20"/>
      <c r="F235" s="20"/>
    </row>
    <row r="236" spans="4:6" x14ac:dyDescent="0.25">
      <c r="D236" s="20"/>
      <c r="E236" s="20"/>
      <c r="F236" s="20"/>
    </row>
    <row r="237" spans="4:6" x14ac:dyDescent="0.25">
      <c r="D237" s="20"/>
      <c r="E237" s="20"/>
      <c r="F237" s="20"/>
    </row>
    <row r="238" spans="4:6" x14ac:dyDescent="0.25">
      <c r="D238" s="20"/>
      <c r="E238" s="20"/>
      <c r="F238" s="20"/>
    </row>
    <row r="239" spans="4:6" x14ac:dyDescent="0.25">
      <c r="D239" s="20"/>
      <c r="E239" s="20"/>
      <c r="F239" s="20"/>
    </row>
    <row r="240" spans="4:6" x14ac:dyDescent="0.25">
      <c r="D240" s="20"/>
      <c r="E240" s="20"/>
      <c r="F240" s="20"/>
    </row>
    <row r="241" spans="4:6" x14ac:dyDescent="0.25">
      <c r="D241" s="20"/>
      <c r="E241" s="20"/>
      <c r="F241" s="20"/>
    </row>
    <row r="242" spans="4:6" x14ac:dyDescent="0.25">
      <c r="D242" s="20"/>
      <c r="E242" s="20"/>
      <c r="F242" s="20"/>
    </row>
    <row r="243" spans="4:6" x14ac:dyDescent="0.25">
      <c r="D243" s="20"/>
      <c r="E243" s="20"/>
      <c r="F243" s="20"/>
    </row>
    <row r="244" spans="4:6" x14ac:dyDescent="0.25">
      <c r="D244" s="20"/>
      <c r="E244" s="20"/>
      <c r="F244" s="20"/>
    </row>
    <row r="245" spans="4:6" x14ac:dyDescent="0.25">
      <c r="D245" s="20"/>
      <c r="E245" s="20"/>
      <c r="F245" s="20"/>
    </row>
    <row r="246" spans="4:6" x14ac:dyDescent="0.25">
      <c r="D246" s="20"/>
      <c r="E246" s="20"/>
      <c r="F246" s="20"/>
    </row>
    <row r="247" spans="4:6" x14ac:dyDescent="0.25">
      <c r="D247" s="20"/>
      <c r="E247" s="20"/>
      <c r="F247" s="20"/>
    </row>
    <row r="248" spans="4:6" x14ac:dyDescent="0.25">
      <c r="D248" s="20"/>
      <c r="E248" s="20"/>
      <c r="F248" s="20"/>
    </row>
    <row r="249" spans="4:6" x14ac:dyDescent="0.25">
      <c r="D249" s="20"/>
      <c r="E249" s="20"/>
      <c r="F249" s="20"/>
    </row>
    <row r="250" spans="4:6" x14ac:dyDescent="0.25">
      <c r="D250" s="20"/>
      <c r="E250" s="20"/>
      <c r="F250" s="20"/>
    </row>
    <row r="251" spans="4:6" x14ac:dyDescent="0.25">
      <c r="D251" s="20"/>
      <c r="E251" s="20"/>
      <c r="F251" s="20"/>
    </row>
    <row r="252" spans="4:6" x14ac:dyDescent="0.25">
      <c r="D252" s="20"/>
      <c r="E252" s="20"/>
      <c r="F252" s="20"/>
    </row>
  </sheetData>
  <sortState xmlns:xlrd2="http://schemas.microsoft.com/office/spreadsheetml/2017/richdata2" ref="A99:Q135">
    <sortCondition ref="A99:A135"/>
  </sortState>
  <phoneticPr fontId="7" type="noConversion"/>
  <pageMargins left="0.7" right="0.7" top="0.75" bottom="0.75" header="0.3" footer="0.3"/>
  <pageSetup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9B92866A30E94C8115AFAF9EB5DC61" ma:contentTypeVersion="2" ma:contentTypeDescription="Create a new document." ma:contentTypeScope="" ma:versionID="696ffecc69b03c25de2a7bdc86c79698">
  <xsd:schema xmlns:xsd="http://www.w3.org/2001/XMLSchema" xmlns:xs="http://www.w3.org/2001/XMLSchema" xmlns:p="http://schemas.microsoft.com/office/2006/metadata/properties" xmlns:ns3="9110e400-f40a-4237-b939-fdd5f6023394" targetNamespace="http://schemas.microsoft.com/office/2006/metadata/properties" ma:root="true" ma:fieldsID="cb69d7d76dee0050a297dfeb1268d267" ns3:_="">
    <xsd:import namespace="9110e400-f40a-4237-b939-fdd5f60233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0e400-f40a-4237-b939-fdd5f60233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1550BF-17AA-4F54-86C5-04FEAB421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10e400-f40a-4237-b939-fdd5f60233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6B4C51-C82D-43A0-8CFB-ADAD3D2B858A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9110e400-f40a-4237-b939-fdd5f602339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CD6D0F-46FC-46D9-BA44-5AE46FD9CD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BIWEEKLY PAYROLL SHEET</vt:lpstr>
      <vt:lpstr>Dates</vt:lpstr>
      <vt:lpstr>Employees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Administrative Assistant to the Boards</dc:creator>
  <cp:lastModifiedBy>Town Administrator</cp:lastModifiedBy>
  <cp:lastPrinted>2025-06-26T13:37:09Z</cp:lastPrinted>
  <dcterms:created xsi:type="dcterms:W3CDTF">2019-12-13T19:30:55Z</dcterms:created>
  <dcterms:modified xsi:type="dcterms:W3CDTF">2025-07-01T20:30:12Z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0x010100C99B92866A30E94C8115AFAF9EB5DC61</vt:lpwstr>
  </property>
</Properties>
</file>